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135" yWindow="645" windowWidth="15195" windowHeight="8790" activeTab="1"/>
  </bookViews>
  <sheets>
    <sheet name="PREDRACUN" sheetId="3" r:id="rId1"/>
    <sheet name="PREDMJER" sheetId="10" r:id="rId2"/>
  </sheets>
  <definedNames>
    <definedName name="_xlnm.Print_Area" localSheetId="1">PREDMJER!$A$1:$F$116</definedName>
    <definedName name="_xlnm.Print_Area" localSheetId="0">PREDRACUN!$A$1:$F$120</definedName>
  </definedNames>
  <calcPr calcId="124519"/>
</workbook>
</file>

<file path=xl/calcChain.xml><?xml version="1.0" encoding="utf-8"?>
<calcChain xmlns="http://schemas.openxmlformats.org/spreadsheetml/2006/main">
  <c r="B111" i="10"/>
  <c r="B110"/>
  <c r="B109"/>
  <c r="B108"/>
  <c r="B107"/>
  <c r="B106"/>
  <c r="B105"/>
  <c r="B104"/>
  <c r="A79"/>
  <c r="A63"/>
  <c r="A64" s="1"/>
  <c r="A65" s="1"/>
  <c r="A48"/>
  <c r="A49" s="1"/>
  <c r="K34" i="3"/>
  <c r="F16"/>
  <c r="N82" i="10"/>
  <c r="J66"/>
  <c r="H49"/>
  <c r="H46"/>
  <c r="P44"/>
  <c r="P43"/>
  <c r="I34"/>
  <c r="K34" s="1"/>
  <c r="L34" s="1"/>
  <c r="J32"/>
  <c r="K32" s="1"/>
  <c r="J30"/>
  <c r="K30" s="1"/>
  <c r="I27"/>
  <c r="J27" s="1"/>
  <c r="I26"/>
  <c r="J26" s="1"/>
  <c r="I23"/>
  <c r="J23" s="1"/>
  <c r="J21"/>
  <c r="K21" s="1"/>
  <c r="J20"/>
  <c r="K20" s="1"/>
  <c r="H19"/>
  <c r="I19" s="1"/>
  <c r="J19" s="1"/>
  <c r="K19" s="1"/>
  <c r="G19"/>
  <c r="H18"/>
  <c r="I18" s="1"/>
  <c r="J18" s="1"/>
  <c r="H17"/>
  <c r="I17" s="1"/>
  <c r="J17" s="1"/>
  <c r="H16"/>
  <c r="I16" s="1"/>
  <c r="K9"/>
  <c r="L9" s="1"/>
  <c r="G8"/>
  <c r="H6"/>
  <c r="I6" s="1"/>
  <c r="J6" s="1"/>
  <c r="G6"/>
  <c r="F85" i="3"/>
  <c r="F66"/>
  <c r="F65"/>
  <c r="F30" l="1"/>
  <c r="F24"/>
  <c r="F23"/>
  <c r="F7"/>
  <c r="H15" l="1"/>
  <c r="I15" s="1"/>
  <c r="F15"/>
  <c r="H14"/>
  <c r="B114" l="1"/>
  <c r="B115"/>
  <c r="F95"/>
  <c r="F94"/>
  <c r="F93"/>
  <c r="F84"/>
  <c r="F88"/>
  <c r="F87"/>
  <c r="F86"/>
  <c r="F83"/>
  <c r="F82"/>
  <c r="A82"/>
  <c r="F81"/>
  <c r="F96"/>
  <c r="F75"/>
  <c r="F72"/>
  <c r="J61"/>
  <c r="F31"/>
  <c r="F37"/>
  <c r="F35"/>
  <c r="F34"/>
  <c r="I14"/>
  <c r="H13"/>
  <c r="I13" s="1"/>
  <c r="F89" l="1"/>
  <c r="E114" s="1"/>
  <c r="F97"/>
  <c r="E115" s="1"/>
  <c r="F36" l="1"/>
  <c r="N77"/>
  <c r="H43" l="1"/>
  <c r="H40"/>
  <c r="P38"/>
  <c r="F29" l="1"/>
  <c r="F22"/>
  <c r="I25"/>
  <c r="J25" s="1"/>
  <c r="I24"/>
  <c r="J24" s="1"/>
  <c r="I21"/>
  <c r="J21" s="1"/>
  <c r="H17"/>
  <c r="I17" s="1"/>
  <c r="J17" s="1"/>
  <c r="F14"/>
  <c r="H16"/>
  <c r="I16" s="1"/>
  <c r="J16" s="1"/>
  <c r="F13"/>
  <c r="K9"/>
  <c r="L9" s="1"/>
  <c r="H6"/>
  <c r="I6" s="1"/>
  <c r="J6" s="1"/>
  <c r="F74" l="1"/>
  <c r="F73"/>
  <c r="F20" l="1"/>
  <c r="G17"/>
  <c r="G8" l="1"/>
  <c r="F8"/>
  <c r="F6" l="1"/>
  <c r="G6"/>
  <c r="F56" l="1"/>
  <c r="F41" l="1"/>
  <c r="F40"/>
  <c r="F39"/>
  <c r="F38"/>
  <c r="F33"/>
  <c r="F32"/>
  <c r="F28"/>
  <c r="F27"/>
  <c r="F26"/>
  <c r="F25"/>
  <c r="F21"/>
  <c r="I32" l="1"/>
  <c r="K32" s="1"/>
  <c r="L32" s="1"/>
  <c r="J30" l="1"/>
  <c r="K30" s="1"/>
  <c r="F19"/>
  <c r="J28"/>
  <c r="K28" s="1"/>
  <c r="F18"/>
  <c r="F17"/>
  <c r="J19" l="1"/>
  <c r="K19" s="1"/>
  <c r="J18"/>
  <c r="K18" s="1"/>
  <c r="K17"/>
  <c r="F57" l="1"/>
  <c r="F64"/>
  <c r="F67"/>
  <c r="F76"/>
  <c r="F42" l="1"/>
  <c r="B113" l="1"/>
  <c r="B112"/>
  <c r="B111"/>
  <c r="B110"/>
  <c r="B109"/>
  <c r="B108"/>
  <c r="A64" l="1"/>
  <c r="A65" s="1"/>
  <c r="A66" s="1"/>
  <c r="A48"/>
  <c r="A49" s="1"/>
  <c r="F47" l="1"/>
  <c r="F63" l="1"/>
  <c r="F62"/>
  <c r="F68" l="1"/>
  <c r="E112" s="1"/>
  <c r="F55" l="1"/>
  <c r="F54"/>
  <c r="F49"/>
  <c r="F48"/>
  <c r="F77" l="1"/>
  <c r="E113" s="1"/>
  <c r="F43"/>
  <c r="E109" s="1"/>
  <c r="F58"/>
  <c r="E111" s="1"/>
  <c r="F9"/>
  <c r="E108" s="1"/>
  <c r="F50"/>
  <c r="E110" s="1"/>
  <c r="E118" l="1"/>
  <c r="E119" s="1"/>
  <c r="E120" s="1"/>
</calcChain>
</file>

<file path=xl/sharedStrings.xml><?xml version="1.0" encoding="utf-8"?>
<sst xmlns="http://schemas.openxmlformats.org/spreadsheetml/2006/main" count="398" uniqueCount="96">
  <si>
    <t>NAPAJANJE ELEKTRIČNOM ENERGIJOM</t>
  </si>
  <si>
    <t>JEDINICA MJERE</t>
  </si>
  <si>
    <t>KOLIČINA</t>
  </si>
  <si>
    <t>JEDINIČNA CIJENA (KM/Ј.М.)</t>
  </si>
  <si>
    <t>m</t>
  </si>
  <si>
    <t>kom</t>
  </si>
  <si>
    <t>Ispitivanje i puštanje u rad</t>
  </si>
  <si>
    <t>UKUPNO 2</t>
  </si>
  <si>
    <t>UKUPNO 3</t>
  </si>
  <si>
    <t>IZJEDNAČENJE POTENCIJALA</t>
  </si>
  <si>
    <t>UKUPNO 4</t>
  </si>
  <si>
    <t>REKAPITULACIJA - UKUPNO ELEKTRO DIO</t>
  </si>
  <si>
    <t>KM</t>
  </si>
  <si>
    <t xml:space="preserve">ELEKTRIČNE INSTALACIJE I RASVJETA </t>
  </si>
  <si>
    <t>UKUPNO 1</t>
  </si>
  <si>
    <t>UKUPNO 5</t>
  </si>
  <si>
    <t>GROMOBRANSKA INSTALACIJA</t>
  </si>
  <si>
    <t>UKUPNO 6</t>
  </si>
  <si>
    <t>paušal</t>
  </si>
  <si>
    <t>UKUPNO:</t>
  </si>
  <si>
    <t>PDV (17%):</t>
  </si>
  <si>
    <t>UKUPNO SA PDV:</t>
  </si>
  <si>
    <t>PREDRAČUN MATERIJALA I RADOVA</t>
  </si>
  <si>
    <t>ELEKTRO FAZA</t>
  </si>
  <si>
    <t>UZEMLJIVAČKA INSTALACIJA</t>
  </si>
  <si>
    <t>1</t>
  </si>
  <si>
    <t>Isporuka i montaža jednopolnih prekidača 10A/230V za montažu p/ž</t>
  </si>
  <si>
    <t>Isporuka i montaža serijskih prekidača 10A/230V za montažu p/ž</t>
  </si>
  <si>
    <t>Isporuka i montaža monofazne utičnice sa zaštitnim kontaktom 16A; 230V za montažu p/ž</t>
  </si>
  <si>
    <t>Isporuka i ugradnja sijaličnog grla E27</t>
  </si>
  <si>
    <t>Isporuka i ugradnja provodnika P/F 6mm2 kojim se povezuju mašinske instalacije u kotlovnici, vertiklale mašinskih instalacija po spratovima, cijevi hidrantske mreže i metalna bravarija u slučaju ugradnje iste.</t>
  </si>
  <si>
    <t>Isporuka i ugradnja pocinčane trake FeZn 20x3 mm za formiranje spustova gromobranske instalacije. Traka se polaže u betonske stubove objekta.</t>
  </si>
  <si>
    <t>Izrada mjernog spoja u fasadi. Isporuka kutije A JUS N.B4.912 i razdjelnika JUS N.B4.932, postavljanje kutije u zid (poklopac u ravni fasade), na 1.5m od kote terena.</t>
  </si>
  <si>
    <t>Isporuka i montaža pocinčane Fe/Zn 25x4 mm trake kao uzemljivačke instalacije. U cijenu uračunati i ukrsne komade za spajanje trake.</t>
  </si>
  <si>
    <t>Isporuka i ugradnja pocinčane trake FeZn 20x3 mm za formiranje prihvatnog sistema. Traka se montira na nosače gromobranske trake za lim. U cijenu uračunati krovni nosači za lim i ugradnja uksrnih komada prilikom povezivanja gromobranske trake.</t>
  </si>
  <si>
    <t>INSTALACIJE INTERNETA I TELEFONA</t>
  </si>
  <si>
    <t>Sitni spojni materijal, spajanje, ispitivanje i puštanje u rad</t>
  </si>
  <si>
    <t>Isporuka i ugradnja trofazne utičnice sa zaštitnim kontaktom 16A; 3x230V+N; za montažu p/ž</t>
  </si>
  <si>
    <t>Isporuka i montaža monofazne utičnice 16A; 250V za montažu u podnu kutiju, komplet sa okvirom</t>
  </si>
  <si>
    <t>Isporuka i ugradnja podne kutije za ugradnju u beton sa šest elemenata.</t>
  </si>
  <si>
    <t>Isporuka i ugradnja antipanik LED svjetiljke  2W ,230V, ispravljačkim sklopom i aku baterijama za jedan sat autonomije.</t>
  </si>
  <si>
    <t>Isporuka i polaganje kabla P/F  1x16mm2 za formiranje sabirnog voda za izjednačavanje potencijala. Provodnik se postavlja u PNK regale</t>
  </si>
  <si>
    <t>Isporuka i ugradnja PVC stanskih ormara slabe struje. Ormari sadrže sljedeću opremu:
- Dupla monofazna utičnica OG 16A/230V, kom. 1;
- Patch panel za montažu 8 modula, kom. 1;
- RJ45 CAT5 modul za patch panel, kom. 8;
- TV razdjelnik 1/6, kom. 1
U ormaru ostaviti prostor za montažu modema.</t>
  </si>
  <si>
    <t>Isporuka i ugranja kabla PP-Y 3x2,5mm2 za napajanje utičnica. Kabl se polaže ispod maltera, u PNK regale i na odstojne obujmice.</t>
  </si>
  <si>
    <t>Isporuka i ugranja kabla PP-Y 3x1,5mm2 za napajanje rasvjete. Kabl se polaže ispod maltera, u PNK regale i na odstojne obujmice.</t>
  </si>
  <si>
    <t>Isporuka i montaža tastera zvona 10A, 230V sa svjetlećom lampicom za montažu p/ž.</t>
  </si>
  <si>
    <t>Isporuka i montaža tastera rasvjete 10A, 230V sa svjetlećom lampicom za montažu p/ž.</t>
  </si>
  <si>
    <t>Isporuka i montaža naizmjeničnih prekidača 10A/230V za montažu n/ž</t>
  </si>
  <si>
    <t>Isporuka i montaža monofazne utičnice sa zaštitnim kontaktom 16A, 230V za montažu p/ž sa poklopcem</t>
  </si>
  <si>
    <t>Isporuka i montaža monofazne utičnice sa zaštitnim kontaktom 16A; 230V za montažu p/ž, bez okvira</t>
  </si>
  <si>
    <t>Isporuka i ugradnja okvira za pet elemenata.</t>
  </si>
  <si>
    <t>Isporuka i ugradnja okvira za četiri elementa.</t>
  </si>
  <si>
    <t>Isporuka i ugradnja nadgradne LED svjetiljke slične tipu PHILIPS  WL120V LED12S/830 (1200 lm; 18.0 W; 1xLED12S/830/-)</t>
  </si>
  <si>
    <t>Isporuka i ugradnja kupatilskog indikatora sa dva prekidača (prekidača 10A, 230V i prekidač sa lampicom 16A, 230V)</t>
  </si>
  <si>
    <t xml:space="preserve">Isporuka materijala i izrada izvoda sa uzemljivačke instalacije FeZn 25x4 trakom do kontolnih spojeva. Prosječna dužina izvoda 5m. Komplet sa pripadajućim ukrsnim komadom. </t>
  </si>
  <si>
    <t>Isporuka i ugradnja kabla J-Y(St)Y 4x2x0.6mm. Kabl se polaže ispod maltera, u PNK regale i na odstojne obujmice.</t>
  </si>
  <si>
    <t>Isporuka i ugradnja kabla UTP CAT 5. Kabl se polaže ispod maltera, u PNK regale i na odstojne obujmice.</t>
  </si>
  <si>
    <t>Isporuka i ugradnja internetske utičnice RJ45 za ugradnju p/ž bez okvira</t>
  </si>
  <si>
    <t>INSTALACIJE INTERFONA</t>
  </si>
  <si>
    <t xml:space="preserve"> kom.</t>
  </si>
  <si>
    <t>Isporuka i ugradnja prijemne insterfonske slušalice u stanu. Slušalica za interfonski sistem 4+n</t>
  </si>
  <si>
    <t xml:space="preserve"> m</t>
  </si>
  <si>
    <t>Isporuka i ugradnja ugradne razvodne kutije 200x200 za povezivanje instalacija interfona</t>
  </si>
  <si>
    <t>UKUPNO 8</t>
  </si>
  <si>
    <t>Isporuka i ugradnja kabla J-Y(St)Y 3x2x0.6mm. Kabl se polaže ispod maltera, u PNK regale i na odstojne obujmice.</t>
  </si>
  <si>
    <t>TV INSTALACIJE</t>
  </si>
  <si>
    <t>Isporuka i ugradnja u fasadu 
priključnog TV razdjelnog ormara.</t>
  </si>
  <si>
    <t>Isporuka i ugrad TV utičnice za montažu p/ž bez okvira.</t>
  </si>
  <si>
    <t>UKUPNO 9</t>
  </si>
  <si>
    <t>UKUPNO         (КМ)</t>
  </si>
  <si>
    <t xml:space="preserve">Nabavka i ugradnja razvodnog ormara RO-K. Ormar izrađen od dekapiranog lima, sa vratima, bravom i ključevima, obojen standardnim lakom, IP 54.Ormar se isporučuje šemiran sa spojnom opremom, jednopolnom šemom, natpisnim pločicama i drugo. Ormar sadrži:
- FID skopka 3P+N 40A  300mA;
- Automatski osigurač 3P 16A C, kom. 1;
- Automatski osigurač 1P 16A B, kom. 1;             - Automatski osigurač 1P 10A B, kom. 1;
- Motor zaštitna sklopka 3P 1.6-2.5A, kom. 1;
- Grebenasta skopka za ugradnja na vrata ormara 0-1 10A, kom. 1;
U cijenu uračunati sabirnice, redne stezaljke, šemiranje isitni spojni materijal         </t>
  </si>
  <si>
    <t>Isporuka i montaža ugradne dvoredne PVC razvodne table (RT-1, RT-2, RT-3, RT-4, RT-5, RT-6) za montažu do 36 modula (modul 18mm) slična tipu Pragma Schneider sa 17 instalacionih automatskih osigurača krive okidanja B (od toga 6 jednopolnih osigurača 10 A, 10 jednopolnih  osigurača 16 A i 1 tropolni osigurač 16A), FID skopkom 3P+N 25A, 300mA, zvoncetom.</t>
  </si>
  <si>
    <t>Isporuka i montaža ugradne dvoredne PVC razvodne table (RT-7, RT-8, RT-9, RT-10) za montažu do 36 modula (modul 18mm) slična tipu Pragma Schneider sa 14 instalacionih automatskih osigurača krive okidanja B (od toga 5 jednopolnih osigurača 10 A, 8 jednopolnih  osigurača 16 A i 1 tropolni osigurač 16A), FID skopkom 3P+N 25A, 300mA, zvoncetom.</t>
  </si>
  <si>
    <t>Isporuka i ugradnja kabla PP00 4x50mm2. Kabl se polaže od KPK do GMRO</t>
  </si>
  <si>
    <t>Isporuka i ugranja kabla PP-Y 5x6mm2. Kabl se polaže ispod maltera.</t>
  </si>
  <si>
    <t>Isporuka i ugranja kabla PP-Y 5x2.5mm2 za napajanje trofaznih potrošača. Kabl se polaže ispod maltera.</t>
  </si>
  <si>
    <t>Isporuka i ugranja kabla PP-Y 3x1,5mm2 za napajanje rasvjete. Kabl se polaže ispod maltera.</t>
  </si>
  <si>
    <t>Isporuka i ugranja kabla PP00-Y 5x4mm2 za napajanje rasvjete. Kabl se polaže ispod maltera i na odstojne obujmice.</t>
  </si>
  <si>
    <t>Isporuka i ugranja kabla PP00-Y 5x2.5mm2 za napajanje rasvjete. Kabl se polaže ispod maltera i na odstojne obujmice.</t>
  </si>
  <si>
    <t>Isporuka i ugranja kabla PP00-Y 3x2.5mm2 za napajanje rasvjete. Kabl se polaže ispod maltera i na odstojne obujmice.</t>
  </si>
  <si>
    <t>Isporuka i ugranja kabla PP00-Y 3x1.5mm2 za napajanje rasvjete. Kabl se polaže ispod maltera i na odstojne obujmice.</t>
  </si>
  <si>
    <t>Isporuka i montaža unakrsnog prekidača 10A/230V za montažu n/ž</t>
  </si>
  <si>
    <t>Isporuka i ugradnja nadgradne LED svjetiljke slične tipu PHILIPS WT120C L1500 IP65 20W 4000K</t>
  </si>
  <si>
    <t xml:space="preserve">Isporuka materijala i izrada izvoda sa uzemljivačke instalacije FeZn 25x4 trakom do GMRO i do sabirnog uzemljivača u kotlovnici. Prosječna dužina izvoda 5m. Komplet sa pripadajućim ukrsnim komadom. </t>
  </si>
  <si>
    <t xml:space="preserve">Isporuka materijala i izrada izvoda sa uzemljivačke instalacije FeZn 25x4 trakom do oluka. Prosječna dužina izvoda 5m. Komplet sa pripadajućim ukrsnim komadom i obujmicom za oluk. </t>
  </si>
  <si>
    <t>Isporuka i ugradnja trake FeZn 25x4mm za formiranje sabirnog uzemljivača u kotlovnici. Sabirni uzemljivač se montira na zid na odgovarajućim nosačima na visinu 0.5m od poda. U cijenu uračunati i nosači.</t>
  </si>
  <si>
    <t>Isporuka i ugradnja PVC stanskih ormara slabe struje. Ormari sadrže sljedeću opremu:
- Dupla monofazna utičnica OG 16A/230V, kom. 1;
- Patch panel za montažu 8 modula, kom. 1;
- RJ45 CAT5 modul za patch panel, kom. 8;
- TV razdjelnik 1/4, kom. 1
U ormaru ostaviti prostor za montažu modema.</t>
  </si>
  <si>
    <t>Isporuka i ugradnja kabla J-Y(St)Y 2x2x0.6mm. Kabl se polaže ispod maltera u PVC instalaciona crijeva. U cijenu uračunata crijeva.</t>
  </si>
  <si>
    <t>Isporuka i ugradnja kabla J-Y(St)Y 8x2x0.6mm. Kabl se polaže ispod maltera, u PNK regale i na odstojne obujmice.</t>
  </si>
  <si>
    <t>Isporuka i ugradnja kabla J-Y(St)Y 6x2x0.6mm. Kabl se polaže ispod maltera, u PNK regale i na odstojne obujmice.</t>
  </si>
  <si>
    <t>2</t>
  </si>
  <si>
    <r>
      <t xml:space="preserve">Nabavka i ugradnja samostojećeg nadgradnog GMRO. Ormar je izrađen od dekapiranog lima, sa vratima, bravom i ključevima, obojen standardnim lakom, IP 54. Ormar sadrži odvojene dijelove:
- </t>
    </r>
    <r>
      <rPr>
        <b/>
        <sz val="10"/>
        <rFont val="Arial"/>
        <family val="2"/>
        <charset val="238"/>
      </rPr>
      <t>Priključni dio</t>
    </r>
    <r>
      <rPr>
        <sz val="10"/>
        <rFont val="Arial"/>
        <family val="2"/>
        <charset val="238"/>
      </rPr>
      <t xml:space="preserve"> sa kompaktnim prekidačem 3P 100A, 25kA i sabirnicama N i PE. Ormar je zastakljen na dijelu iznad ručice kompaktnog prekidača radi omogućavanja nužnog isklopa objekta.
 - </t>
    </r>
    <r>
      <rPr>
        <b/>
        <sz val="10"/>
        <rFont val="Arial"/>
        <family val="2"/>
        <charset val="238"/>
      </rPr>
      <t>mjerni dio koji sadrži:</t>
    </r>
    <r>
      <rPr>
        <sz val="10"/>
        <rFont val="Arial"/>
        <family val="2"/>
        <charset val="238"/>
      </rPr>
      <t xml:space="preserve">
 - dvotarifno trofazno brojilo nazivne struje  do 63A za direktan priključak, kom. 13;
- </t>
    </r>
    <r>
      <rPr>
        <b/>
        <sz val="10"/>
        <rFont val="Arial"/>
        <family val="2"/>
        <charset val="238"/>
      </rPr>
      <t xml:space="preserve">odvodni dio </t>
    </r>
    <r>
      <rPr>
        <sz val="10"/>
        <rFont val="Arial"/>
        <family val="2"/>
        <charset val="238"/>
      </rPr>
      <t xml:space="preserve">sa glavnim osiguračima odvoda koji je opremljen za priključenje 8odvoda, i to:
- tropolni automatski osigurač nazivne struje 25A, karakteristike okidanja C, kom. 12;
</t>
    </r>
    <r>
      <rPr>
        <b/>
        <sz val="10"/>
        <rFont val="Arial"/>
        <family val="2"/>
      </rPr>
      <t>- dio zajedničke potrošnje:</t>
    </r>
    <r>
      <rPr>
        <sz val="10"/>
        <rFont val="Arial"/>
        <family val="2"/>
        <charset val="238"/>
      </rPr>
      <t xml:space="preserve">
- tropolni automatski osigurač nazivne struje 20A, karakteristike okidanja C, kom. 1;
- jednopolni automatski osigurač nazivne struje 6A, karakteristike okidanja B, kom. 4;
- Napojna jedinica za interfonski sistem 4+n, kom. 1;
- Stubišni automat 10A, 230V, kom. 1;             
Svi osigurači treba da omoguće blombiranje. Uključenje/isključenje samo jednog pola osigurača mora biti onemogućeno.</t>
    </r>
  </si>
  <si>
    <t>Isporuka i montaža ugradne dvoredne PVC razvodne table (RT-P1, RT-P2) za montažu do 24 modula (modul 18mm) slična tipu Pragma Schneider sa 14 instalacionih automatskih osigurača krive okidanja B (od toga 3 jednopolnih osigurača 10 A, 14 jednopolnih  osigurača 16 A ), FID skopkom 3P+N 25A, 300mA, zvoncetom.</t>
  </si>
  <si>
    <t>Isporuka i ugradnja pozivne interfonske jedinice za sistem 4+n i povezivanje 12 stanova.</t>
  </si>
  <si>
    <r>
      <t>Isporuka i ugradnja kabla RG 59 75</t>
    </r>
    <r>
      <rPr>
        <sz val="11"/>
        <rFont val="Arial"/>
        <family val="2"/>
      </rPr>
      <t>Ω. Kabl se polaže ispod maltera, u PNK regale i na odstojne obujmice.</t>
    </r>
  </si>
  <si>
    <r>
      <t xml:space="preserve">Nabavka i ugradnja samostojećeg nadgradnog GMRO. Ormar je izrađen od dekapiranog lima, sa vratima, bravom i ključevima, obojen standardnim lakom, IP 54. Ormar sadrži odvojene dijelove:
- </t>
    </r>
    <r>
      <rPr>
        <b/>
        <sz val="10"/>
        <rFont val="Arial"/>
        <family val="2"/>
        <charset val="238"/>
      </rPr>
      <t>Priključni dio</t>
    </r>
    <r>
      <rPr>
        <sz val="10"/>
        <rFont val="Arial"/>
        <family val="2"/>
        <charset val="238"/>
      </rPr>
      <t xml:space="preserve"> sa kompaktnim prekidačem 3P 100A, 25kA i sabirnicama N i PE. Ormar je zastakljen na dijelu iznad ručice kompaktnog prekidača radi omogućavanja nužnog isklopa objekta, kao i na mjestima brojila.
 - </t>
    </r>
    <r>
      <rPr>
        <b/>
        <sz val="10"/>
        <rFont val="Arial"/>
        <family val="2"/>
        <charset val="238"/>
      </rPr>
      <t>mjerni dio koji sadrži:</t>
    </r>
    <r>
      <rPr>
        <sz val="10"/>
        <rFont val="Arial"/>
        <family val="2"/>
        <charset val="238"/>
      </rPr>
      <t xml:space="preserve">
 - dvotarifno trofazno brojilo nazivne struje  do 63A za direktan priključak, kom. 13;
- </t>
    </r>
    <r>
      <rPr>
        <b/>
        <sz val="10"/>
        <rFont val="Arial"/>
        <family val="2"/>
        <charset val="238"/>
      </rPr>
      <t xml:space="preserve">odvodni dio </t>
    </r>
    <r>
      <rPr>
        <sz val="10"/>
        <rFont val="Arial"/>
        <family val="2"/>
        <charset val="238"/>
      </rPr>
      <t xml:space="preserve">sa glavnim osiguračima odvoda koji je opremljen za priključenje 8odvoda, i to:
- tropolni automatski osigurač nazivne struje 25A, karakteristike okidanja C, kom. 12;
</t>
    </r>
    <r>
      <rPr>
        <b/>
        <sz val="10"/>
        <rFont val="Arial"/>
        <family val="2"/>
      </rPr>
      <t>- dio zajedničke potrošnje:</t>
    </r>
    <r>
      <rPr>
        <sz val="10"/>
        <rFont val="Arial"/>
        <family val="2"/>
        <charset val="238"/>
      </rPr>
      <t xml:space="preserve">
- tropolni automatski osigurač nazivne struje 20A, karakteristike okidanja C, kom. 1;
- jednopolni automatski osigurač nazivne struje 6A, karakteristike okidanja B, kom. 4;
- Napojna jedinica za interfonski sistem 4+n, kom. 1;
- Stubišni automat 10A, 230V, kom. 1;             
Svi osigurači treba da omoguće blombiranje. Uključenje/isključenje samo jednog pola osigurača mora biti onemogućeno.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</si>
</sst>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i/>
      <sz val="11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2"/>
      <name val="Arial Narrow"/>
      <family val="2"/>
    </font>
    <font>
      <b/>
      <sz val="15"/>
      <color rgb="FF000000"/>
      <name val="Helvetica"/>
      <family val="2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162">
    <xf numFmtId="0" fontId="0" fillId="0" borderId="0" xfId="0"/>
    <xf numFmtId="0" fontId="1" fillId="0" borderId="5" xfId="0" applyFont="1" applyBorder="1" applyAlignment="1" applyProtection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vertical="justify" wrapText="1"/>
    </xf>
    <xf numFmtId="0" fontId="1" fillId="0" borderId="1" xfId="0" applyFont="1" applyFill="1" applyBorder="1" applyAlignment="1">
      <alignment horizontal="justify" vertical="justify" wrapText="1"/>
    </xf>
    <xf numFmtId="0" fontId="9" fillId="2" borderId="1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justify" wrapText="1"/>
    </xf>
    <xf numFmtId="49" fontId="3" fillId="3" borderId="5" xfId="1" applyNumberFormat="1" applyFont="1" applyFill="1" applyBorder="1" applyAlignment="1" applyProtection="1">
      <alignment vertical="justify" wrapText="1"/>
    </xf>
    <xf numFmtId="0" fontId="9" fillId="2" borderId="2" xfId="0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right"/>
    </xf>
    <xf numFmtId="0" fontId="13" fillId="4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8" fillId="0" borderId="10" xfId="0" applyFont="1" applyBorder="1"/>
    <xf numFmtId="0" fontId="7" fillId="0" borderId="12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3" fillId="0" borderId="0" xfId="1" applyNumberFormat="1" applyFont="1" applyBorder="1" applyAlignment="1" applyProtection="1">
      <alignment horizontal="center" vertical="justify" wrapText="1"/>
    </xf>
    <xf numFmtId="0" fontId="3" fillId="0" borderId="0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8" fillId="0" borderId="13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5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justify" vertical="justify" wrapText="1"/>
    </xf>
    <xf numFmtId="49" fontId="1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 applyProtection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 applyProtection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justify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vertical="justify"/>
    </xf>
    <xf numFmtId="49" fontId="19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vertical="justify" wrapText="1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8" fillId="0" borderId="0" xfId="0" applyFont="1" applyBorder="1"/>
    <xf numFmtId="4" fontId="18" fillId="0" borderId="0" xfId="0" applyNumberFormat="1" applyFont="1" applyBorder="1"/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justify"/>
    </xf>
    <xf numFmtId="0" fontId="17" fillId="0" borderId="0" xfId="0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" fontId="17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4" fontId="21" fillId="0" borderId="0" xfId="0" applyNumberFormat="1" applyFont="1" applyBorder="1" applyAlignment="1">
      <alignment horizontal="right"/>
    </xf>
    <xf numFmtId="4" fontId="17" fillId="0" borderId="0" xfId="0" applyNumberFormat="1" applyFont="1" applyBorder="1"/>
    <xf numFmtId="0" fontId="1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/>
    <xf numFmtId="49" fontId="1" fillId="0" borderId="0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2" xfId="1" applyNumberFormat="1" applyFont="1" applyBorder="1" applyAlignment="1" applyProtection="1">
      <alignment vertical="top" wrapText="1"/>
    </xf>
    <xf numFmtId="4" fontId="11" fillId="0" borderId="5" xfId="0" applyNumberFormat="1" applyFont="1" applyBorder="1" applyAlignment="1">
      <alignment horizontal="right" wrapText="1"/>
    </xf>
    <xf numFmtId="1" fontId="22" fillId="0" borderId="1" xfId="3" applyNumberFormat="1" applyFont="1" applyFill="1" applyBorder="1" applyAlignment="1">
      <alignment horizontal="center" vertical="top"/>
    </xf>
    <xf numFmtId="0" fontId="22" fillId="0" borderId="1" xfId="3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top"/>
    </xf>
    <xf numFmtId="0" fontId="23" fillId="0" borderId="0" xfId="0" applyFont="1"/>
    <xf numFmtId="0" fontId="1" fillId="0" borderId="1" xfId="1" applyNumberFormat="1" applyFont="1" applyBorder="1" applyAlignment="1" applyProtection="1">
      <alignment vertical="top" wrapText="1"/>
    </xf>
    <xf numFmtId="2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center" wrapText="1"/>
    </xf>
    <xf numFmtId="0" fontId="24" fillId="0" borderId="1" xfId="3" applyNumberFormat="1" applyFont="1" applyBorder="1" applyAlignment="1">
      <alignment horizontal="center" vertical="top"/>
    </xf>
    <xf numFmtId="0" fontId="24" fillId="0" borderId="1" xfId="3" applyFont="1" applyBorder="1" applyAlignment="1">
      <alignment horizontal="center"/>
    </xf>
    <xf numFmtId="4" fontId="24" fillId="0" borderId="1" xfId="3" applyNumberFormat="1" applyFont="1" applyBorder="1" applyAlignment="1">
      <alignment horizontal="center"/>
    </xf>
    <xf numFmtId="4" fontId="24" fillId="0" borderId="1" xfId="3" applyNumberFormat="1" applyFont="1" applyBorder="1" applyAlignment="1"/>
    <xf numFmtId="0" fontId="24" fillId="5" borderId="1" xfId="3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1" applyNumberFormat="1" applyFont="1" applyBorder="1" applyAlignment="1" applyProtection="1">
      <alignment horizontal="left" vertical="justify" wrapText="1"/>
    </xf>
    <xf numFmtId="0" fontId="7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justify" wrapText="1"/>
    </xf>
    <xf numFmtId="0" fontId="3" fillId="0" borderId="1" xfId="0" applyNumberFormat="1" applyFont="1" applyBorder="1" applyAlignment="1">
      <alignment horizontal="left" vertical="justify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vertical="justify" wrapText="1"/>
    </xf>
    <xf numFmtId="0" fontId="0" fillId="0" borderId="4" xfId="0" applyBorder="1" applyAlignment="1"/>
    <xf numFmtId="0" fontId="0" fillId="0" borderId="7" xfId="0" applyBorder="1" applyAlignment="1"/>
    <xf numFmtId="0" fontId="7" fillId="0" borderId="0" xfId="0" applyFont="1" applyBorder="1" applyAlignment="1">
      <alignment vertical="justify"/>
    </xf>
    <xf numFmtId="0" fontId="8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14" xfId="0" applyFont="1" applyBorder="1" applyAlignment="1">
      <alignment vertical="justify"/>
    </xf>
    <xf numFmtId="0" fontId="8" fillId="0" borderId="15" xfId="0" applyFont="1" applyBorder="1"/>
    <xf numFmtId="4" fontId="2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2" fontId="1" fillId="0" borderId="17" xfId="0" applyNumberFormat="1" applyFont="1" applyBorder="1"/>
  </cellXfs>
  <cellStyles count="4">
    <cellStyle name="Hyperlink" xfId="1" builtinId="8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topLeftCell="A94" zoomScale="85" zoomScaleSheetLayoutView="85" workbookViewId="0">
      <selection activeCell="B55" sqref="B55"/>
    </sheetView>
  </sheetViews>
  <sheetFormatPr defaultRowHeight="12.75"/>
  <cols>
    <col min="1" max="1" width="7" customWidth="1"/>
    <col min="2" max="2" width="37.28515625" customWidth="1"/>
    <col min="3" max="4" width="7.7109375" customWidth="1"/>
    <col min="5" max="5" width="14" customWidth="1"/>
    <col min="6" max="6" width="12.7109375" customWidth="1"/>
    <col min="11" max="11" width="75.28515625" customWidth="1"/>
    <col min="12" max="12" width="30.7109375" customWidth="1"/>
  </cols>
  <sheetData>
    <row r="1" spans="1:12" ht="15.75">
      <c r="A1" s="141"/>
      <c r="B1" s="141"/>
      <c r="C1" s="141"/>
      <c r="D1" s="141"/>
      <c r="E1" s="141"/>
      <c r="F1" s="141"/>
    </row>
    <row r="2" spans="1:12" s="81" customFormat="1">
      <c r="A2" s="142" t="s">
        <v>22</v>
      </c>
      <c r="B2" s="143"/>
      <c r="C2" s="143"/>
      <c r="D2" s="143"/>
      <c r="E2" s="143"/>
      <c r="F2" s="143"/>
    </row>
    <row r="3" spans="1:12" s="81" customFormat="1">
      <c r="A3" s="142" t="s">
        <v>23</v>
      </c>
      <c r="B3" s="143"/>
      <c r="C3" s="143"/>
      <c r="D3" s="143"/>
      <c r="E3" s="143"/>
      <c r="F3" s="143"/>
    </row>
    <row r="4" spans="1:12">
      <c r="A4" s="59"/>
      <c r="B4" s="60"/>
      <c r="C4" s="59"/>
      <c r="D4" s="59"/>
      <c r="E4" s="59"/>
      <c r="F4" s="59"/>
    </row>
    <row r="5" spans="1:12" s="81" customFormat="1" ht="25.5">
      <c r="A5" s="13">
        <v>1</v>
      </c>
      <c r="B5" s="14" t="s">
        <v>0</v>
      </c>
      <c r="C5" s="9" t="s">
        <v>1</v>
      </c>
      <c r="D5" s="10" t="s">
        <v>2</v>
      </c>
      <c r="E5" s="11" t="s">
        <v>3</v>
      </c>
      <c r="F5" s="12" t="s">
        <v>69</v>
      </c>
    </row>
    <row r="6" spans="1:12" s="81" customFormat="1" ht="409.5" customHeight="1">
      <c r="A6" s="39" t="s">
        <v>25</v>
      </c>
      <c r="B6" s="123" t="s">
        <v>95</v>
      </c>
      <c r="C6" s="124" t="s">
        <v>5</v>
      </c>
      <c r="D6" s="2">
        <v>1</v>
      </c>
      <c r="E6" s="47">
        <v>5000</v>
      </c>
      <c r="F6" s="47">
        <f>E6*D6</f>
        <v>5000</v>
      </c>
      <c r="G6" s="81">
        <f>300+360+5*20+13*4+5*20+100+100+1500</f>
        <v>2612</v>
      </c>
      <c r="H6" s="81">
        <f>227+55.8*11+12*15+19*4+2*10+4*20+100+600</f>
        <v>1896.8</v>
      </c>
      <c r="I6" s="81">
        <f>H6*1.1</f>
        <v>2086.48</v>
      </c>
      <c r="J6" s="81">
        <f>I6*1.3</f>
        <v>2712.424</v>
      </c>
    </row>
    <row r="7" spans="1:12" s="81" customFormat="1" ht="32.450000000000003" customHeight="1">
      <c r="A7" s="39" t="s">
        <v>90</v>
      </c>
      <c r="B7" s="122" t="s">
        <v>73</v>
      </c>
      <c r="C7" s="82" t="s">
        <v>4</v>
      </c>
      <c r="D7" s="50">
        <v>10</v>
      </c>
      <c r="E7" s="44">
        <v>50</v>
      </c>
      <c r="F7" s="107">
        <f>E7*D7</f>
        <v>500</v>
      </c>
    </row>
    <row r="8" spans="1:12" s="83" customFormat="1" ht="18.75" customHeight="1">
      <c r="A8" s="100">
        <v>3</v>
      </c>
      <c r="B8" s="101" t="s">
        <v>6</v>
      </c>
      <c r="C8" s="111" t="s">
        <v>18</v>
      </c>
      <c r="D8" s="50">
        <v>1</v>
      </c>
      <c r="E8" s="44">
        <v>200</v>
      </c>
      <c r="F8" s="107">
        <f>E8*D8</f>
        <v>200</v>
      </c>
      <c r="G8" s="83">
        <f>70*0.8*0.4</f>
        <v>22.400000000000002</v>
      </c>
      <c r="I8" s="105">
        <v>60.2455</v>
      </c>
    </row>
    <row r="9" spans="1:12" s="81" customFormat="1" ht="22.5" customHeight="1">
      <c r="A9" s="84"/>
      <c r="B9" s="5" t="s">
        <v>14</v>
      </c>
      <c r="C9" s="54"/>
      <c r="D9" s="55"/>
      <c r="E9" s="85"/>
      <c r="F9" s="110">
        <f>SUM(F6:F8)</f>
        <v>5700</v>
      </c>
      <c r="I9" s="81">
        <v>6932</v>
      </c>
      <c r="K9" s="81">
        <f>I9/I8</f>
        <v>115.06253579105493</v>
      </c>
      <c r="L9" s="81">
        <f>K9*1.17</f>
        <v>134.62316687553425</v>
      </c>
    </row>
    <row r="10" spans="1:12" s="81" customFormat="1" ht="16.5" customHeight="1">
      <c r="A10" s="61"/>
      <c r="B10" s="62"/>
      <c r="C10" s="63"/>
      <c r="D10" s="64"/>
      <c r="E10" s="65"/>
      <c r="F10" s="66"/>
    </row>
    <row r="11" spans="1:12" ht="21.75" customHeight="1">
      <c r="A11" s="59"/>
      <c r="B11" s="60"/>
      <c r="C11" s="59"/>
      <c r="D11" s="59"/>
      <c r="E11" s="59"/>
      <c r="F11" s="59"/>
      <c r="I11" s="105"/>
    </row>
    <row r="12" spans="1:12" s="81" customFormat="1" ht="32.25" customHeight="1">
      <c r="A12" s="8">
        <v>2</v>
      </c>
      <c r="B12" s="15" t="s">
        <v>13</v>
      </c>
      <c r="C12" s="9" t="s">
        <v>1</v>
      </c>
      <c r="D12" s="10" t="s">
        <v>2</v>
      </c>
      <c r="E12" s="11" t="s">
        <v>3</v>
      </c>
      <c r="F12" s="12" t="s">
        <v>69</v>
      </c>
      <c r="I12" s="105"/>
    </row>
    <row r="13" spans="1:12" s="81" customFormat="1" ht="232.15" customHeight="1">
      <c r="A13" s="125">
        <v>1</v>
      </c>
      <c r="B13" s="106" t="s">
        <v>70</v>
      </c>
      <c r="C13" s="49" t="s">
        <v>5</v>
      </c>
      <c r="D13" s="50">
        <v>1</v>
      </c>
      <c r="E13" s="44">
        <v>120</v>
      </c>
      <c r="F13" s="107">
        <f>E13*D13</f>
        <v>120</v>
      </c>
      <c r="H13" s="81">
        <f>250+4*15+12*3+23*3+6*3+2*15+3*15+15+3*15+50</f>
        <v>618</v>
      </c>
      <c r="I13" s="81">
        <f>H13*1.1*1.3</f>
        <v>883.74000000000012</v>
      </c>
    </row>
    <row r="14" spans="1:12" s="81" customFormat="1" ht="122.45" customHeight="1">
      <c r="A14" s="125">
        <v>2</v>
      </c>
      <c r="B14" s="98" t="s">
        <v>71</v>
      </c>
      <c r="C14" s="46" t="s">
        <v>5</v>
      </c>
      <c r="D14" s="2">
        <v>6</v>
      </c>
      <c r="E14" s="47">
        <v>265</v>
      </c>
      <c r="F14" s="48">
        <f>E14*D14</f>
        <v>1590</v>
      </c>
      <c r="H14" s="81">
        <f>80+40+16*3+15</f>
        <v>183</v>
      </c>
      <c r="I14" s="81">
        <f>H14*1.1*1.3</f>
        <v>261.69</v>
      </c>
    </row>
    <row r="15" spans="1:12" s="81" customFormat="1" ht="125.25" customHeight="1">
      <c r="A15" s="125">
        <v>3</v>
      </c>
      <c r="B15" s="98" t="s">
        <v>72</v>
      </c>
      <c r="C15" s="46" t="s">
        <v>5</v>
      </c>
      <c r="D15" s="2">
        <v>4</v>
      </c>
      <c r="E15" s="47">
        <v>250</v>
      </c>
      <c r="F15" s="48">
        <f>E15*D15</f>
        <v>1000</v>
      </c>
      <c r="H15" s="81">
        <f>80+40+13*3+15</f>
        <v>174</v>
      </c>
      <c r="I15" s="81">
        <f>H15*1.1*1.3</f>
        <v>248.82000000000002</v>
      </c>
    </row>
    <row r="16" spans="1:12" ht="109.9" customHeight="1">
      <c r="A16" s="125">
        <v>4</v>
      </c>
      <c r="B16" s="98" t="s">
        <v>92</v>
      </c>
      <c r="C16" s="46" t="s">
        <v>5</v>
      </c>
      <c r="D16" s="2">
        <v>2</v>
      </c>
      <c r="E16" s="47">
        <v>200</v>
      </c>
      <c r="F16" s="48">
        <f>E16*D16</f>
        <v>400</v>
      </c>
      <c r="H16">
        <f>100+23*4+15</f>
        <v>207</v>
      </c>
      <c r="I16">
        <f>H16*1.1</f>
        <v>227.70000000000002</v>
      </c>
      <c r="J16">
        <f>I16*1.3</f>
        <v>296.01000000000005</v>
      </c>
    </row>
    <row r="17" spans="1:12" s="81" customFormat="1" ht="39.75" customHeight="1">
      <c r="A17" s="125">
        <v>5</v>
      </c>
      <c r="B17" s="106" t="s">
        <v>74</v>
      </c>
      <c r="C17" s="49" t="s">
        <v>4</v>
      </c>
      <c r="D17" s="50">
        <v>180</v>
      </c>
      <c r="E17" s="51">
        <v>5.5</v>
      </c>
      <c r="F17" s="107">
        <f t="shared" ref="F17:F20" si="0">E17*D17</f>
        <v>990</v>
      </c>
      <c r="G17" s="81">
        <f>50+40+2*15</f>
        <v>120</v>
      </c>
      <c r="H17" s="81">
        <f>100+50+30+25</f>
        <v>205</v>
      </c>
      <c r="I17" s="81">
        <f>H17*1.1</f>
        <v>225.50000000000003</v>
      </c>
      <c r="J17" s="81">
        <f>I17*1.3</f>
        <v>293.15000000000003</v>
      </c>
      <c r="K17" s="81">
        <f>J17*1.3</f>
        <v>381.09500000000008</v>
      </c>
    </row>
    <row r="18" spans="1:12" s="81" customFormat="1" ht="44.25" customHeight="1">
      <c r="A18" s="125">
        <v>6</v>
      </c>
      <c r="B18" s="106" t="s">
        <v>75</v>
      </c>
      <c r="C18" s="49" t="s">
        <v>4</v>
      </c>
      <c r="D18" s="50">
        <v>130</v>
      </c>
      <c r="E18" s="51">
        <v>4</v>
      </c>
      <c r="F18" s="107">
        <f t="shared" si="0"/>
        <v>520</v>
      </c>
      <c r="J18" s="81">
        <f>70+13*4+2*15+10+20+80</f>
        <v>262</v>
      </c>
      <c r="K18" s="81">
        <f>J18*1.3</f>
        <v>340.6</v>
      </c>
    </row>
    <row r="19" spans="1:12" s="81" customFormat="1" ht="42" customHeight="1">
      <c r="A19" s="125">
        <v>7</v>
      </c>
      <c r="B19" s="106" t="s">
        <v>43</v>
      </c>
      <c r="C19" s="49" t="s">
        <v>4</v>
      </c>
      <c r="D19" s="50">
        <v>1900</v>
      </c>
      <c r="E19" s="51">
        <v>2.5</v>
      </c>
      <c r="F19" s="107">
        <f t="shared" si="0"/>
        <v>4750</v>
      </c>
      <c r="H19" s="106" t="s">
        <v>44</v>
      </c>
      <c r="J19" s="81">
        <f>70+12*4+2*15+10+20+80</f>
        <v>258</v>
      </c>
      <c r="K19" s="81">
        <f>J19*1.3</f>
        <v>335.40000000000003</v>
      </c>
    </row>
    <row r="20" spans="1:12" s="81" customFormat="1" ht="43.5" customHeight="1">
      <c r="A20" s="125">
        <v>8</v>
      </c>
      <c r="B20" s="106" t="s">
        <v>76</v>
      </c>
      <c r="C20" s="49" t="s">
        <v>4</v>
      </c>
      <c r="D20" s="50">
        <v>1300</v>
      </c>
      <c r="E20" s="51">
        <v>2.2000000000000002</v>
      </c>
      <c r="F20" s="107">
        <f t="shared" si="0"/>
        <v>2860.0000000000005</v>
      </c>
    </row>
    <row r="21" spans="1:12" s="81" customFormat="1" ht="42" customHeight="1">
      <c r="A21" s="125">
        <v>9</v>
      </c>
      <c r="B21" s="98" t="s">
        <v>77</v>
      </c>
      <c r="C21" s="46" t="s">
        <v>4</v>
      </c>
      <c r="D21" s="2">
        <v>15</v>
      </c>
      <c r="E21" s="3">
        <v>6</v>
      </c>
      <c r="F21" s="48">
        <f t="shared" ref="F21" si="1">E21*D21</f>
        <v>90</v>
      </c>
      <c r="I21" s="81">
        <f>523/65</f>
        <v>8.046153846153846</v>
      </c>
      <c r="J21" s="81">
        <f>I21*1.17</f>
        <v>9.4139999999999997</v>
      </c>
    </row>
    <row r="22" spans="1:12" s="81" customFormat="1" ht="45" customHeight="1">
      <c r="A22" s="125">
        <v>10</v>
      </c>
      <c r="B22" s="98" t="s">
        <v>78</v>
      </c>
      <c r="C22" s="46" t="s">
        <v>4</v>
      </c>
      <c r="D22" s="2">
        <v>10</v>
      </c>
      <c r="E22" s="3">
        <v>5</v>
      </c>
      <c r="F22" s="48">
        <f t="shared" ref="F22" si="2">E22*D22</f>
        <v>50</v>
      </c>
    </row>
    <row r="23" spans="1:12" s="81" customFormat="1" ht="50.25" customHeight="1">
      <c r="A23" s="125">
        <v>11</v>
      </c>
      <c r="B23" s="98" t="s">
        <v>79</v>
      </c>
      <c r="C23" s="46" t="s">
        <v>4</v>
      </c>
      <c r="D23" s="2">
        <v>10</v>
      </c>
      <c r="E23" s="3">
        <v>3</v>
      </c>
      <c r="F23" s="48">
        <f t="shared" ref="F23" si="3">E23*D23</f>
        <v>30</v>
      </c>
    </row>
    <row r="24" spans="1:12" s="81" customFormat="1" ht="51">
      <c r="A24" s="125">
        <v>12</v>
      </c>
      <c r="B24" s="98" t="s">
        <v>80</v>
      </c>
      <c r="C24" s="46" t="s">
        <v>4</v>
      </c>
      <c r="D24" s="2">
        <v>10</v>
      </c>
      <c r="E24" s="3">
        <v>2.5</v>
      </c>
      <c r="F24" s="48">
        <f t="shared" ref="F24" si="4">E24*D24</f>
        <v>25</v>
      </c>
      <c r="I24" s="81">
        <f>308/65</f>
        <v>4.7384615384615385</v>
      </c>
      <c r="J24" s="81">
        <f>I24*1.17</f>
        <v>5.5439999999999996</v>
      </c>
    </row>
    <row r="25" spans="1:12" s="81" customFormat="1" ht="30" customHeight="1">
      <c r="A25" s="125">
        <v>13</v>
      </c>
      <c r="B25" s="52" t="s">
        <v>46</v>
      </c>
      <c r="C25" s="1" t="s">
        <v>5</v>
      </c>
      <c r="D25" s="2">
        <v>10</v>
      </c>
      <c r="E25" s="3">
        <v>8</v>
      </c>
      <c r="F25" s="48">
        <f t="shared" ref="F25" si="5">E25*D25</f>
        <v>80</v>
      </c>
      <c r="I25" s="81">
        <f>212/65</f>
        <v>3.2615384615384615</v>
      </c>
      <c r="J25" s="81">
        <f>I25*1.17</f>
        <v>3.8159999999999998</v>
      </c>
    </row>
    <row r="26" spans="1:12" s="81" customFormat="1" ht="29.25" customHeight="1">
      <c r="A26" s="125">
        <v>14</v>
      </c>
      <c r="B26" s="52" t="s">
        <v>45</v>
      </c>
      <c r="C26" s="1" t="s">
        <v>5</v>
      </c>
      <c r="D26" s="2">
        <v>12</v>
      </c>
      <c r="E26" s="3">
        <v>8</v>
      </c>
      <c r="F26" s="48">
        <f t="shared" ref="F26:F27" si="6">E26*D26</f>
        <v>96</v>
      </c>
    </row>
    <row r="27" spans="1:12" s="81" customFormat="1" ht="28.5" customHeight="1">
      <c r="A27" s="125">
        <v>15</v>
      </c>
      <c r="B27" s="6" t="s">
        <v>26</v>
      </c>
      <c r="C27" s="1" t="s">
        <v>5</v>
      </c>
      <c r="D27" s="2">
        <v>43</v>
      </c>
      <c r="E27" s="3">
        <v>8</v>
      </c>
      <c r="F27" s="48">
        <f t="shared" si="6"/>
        <v>344</v>
      </c>
    </row>
    <row r="28" spans="1:12" s="81" customFormat="1" ht="32.25" customHeight="1">
      <c r="A28" s="125">
        <v>16</v>
      </c>
      <c r="B28" s="126" t="s">
        <v>27</v>
      </c>
      <c r="C28" s="1" t="s">
        <v>5</v>
      </c>
      <c r="D28" s="2">
        <v>11</v>
      </c>
      <c r="E28" s="3">
        <v>8</v>
      </c>
      <c r="F28" s="48">
        <f t="shared" ref="F28" si="7">E28*D28</f>
        <v>88</v>
      </c>
      <c r="J28" s="81">
        <f>200+80+15+12*4+20</f>
        <v>363</v>
      </c>
      <c r="K28" s="81">
        <f>1.4*J28</f>
        <v>508.2</v>
      </c>
    </row>
    <row r="29" spans="1:12" s="81" customFormat="1" ht="32.25" customHeight="1">
      <c r="A29" s="125">
        <v>17</v>
      </c>
      <c r="B29" s="126" t="s">
        <v>47</v>
      </c>
      <c r="C29" s="1" t="s">
        <v>5</v>
      </c>
      <c r="D29" s="2">
        <v>4</v>
      </c>
      <c r="E29" s="3">
        <v>8</v>
      </c>
      <c r="F29" s="48">
        <f t="shared" ref="F29:F31" si="8">E29*D29</f>
        <v>32</v>
      </c>
    </row>
    <row r="30" spans="1:12" s="81" customFormat="1" ht="33.6" customHeight="1">
      <c r="A30" s="125">
        <v>18</v>
      </c>
      <c r="B30" s="126" t="s">
        <v>81</v>
      </c>
      <c r="C30" s="1" t="s">
        <v>5</v>
      </c>
      <c r="D30" s="2">
        <v>2</v>
      </c>
      <c r="E30" s="3">
        <v>8</v>
      </c>
      <c r="F30" s="48">
        <f t="shared" ref="F30" si="9">E30*D30</f>
        <v>16</v>
      </c>
      <c r="J30" s="81">
        <f>200+80+15+13*4+20+200+4*20</f>
        <v>647</v>
      </c>
      <c r="K30" s="81">
        <f>J30*1.4</f>
        <v>905.8</v>
      </c>
    </row>
    <row r="31" spans="1:12" s="81" customFormat="1" ht="46.15" customHeight="1">
      <c r="A31" s="125">
        <v>19</v>
      </c>
      <c r="B31" s="126" t="s">
        <v>53</v>
      </c>
      <c r="C31" s="1" t="s">
        <v>5</v>
      </c>
      <c r="D31" s="2">
        <v>12</v>
      </c>
      <c r="E31" s="3">
        <v>20</v>
      </c>
      <c r="F31" s="48">
        <f t="shared" si="8"/>
        <v>240</v>
      </c>
      <c r="H31" s="81">
        <v>13.5</v>
      </c>
    </row>
    <row r="32" spans="1:12" s="81" customFormat="1" ht="41.25" customHeight="1">
      <c r="A32" s="125">
        <v>20</v>
      </c>
      <c r="B32" s="52" t="s">
        <v>28</v>
      </c>
      <c r="C32" s="1" t="s">
        <v>5</v>
      </c>
      <c r="D32" s="2">
        <v>139</v>
      </c>
      <c r="E32" s="3">
        <v>8</v>
      </c>
      <c r="F32" s="48">
        <f t="shared" ref="F32" si="10">E32*D32</f>
        <v>1112</v>
      </c>
      <c r="I32" s="81">
        <f>(2000+20+15+15+4*4+60+20+10+10)+(5000+100)+(6*60+6*20+3*4+12*10)</f>
        <v>7878</v>
      </c>
      <c r="K32" s="81">
        <f>I32*1.1</f>
        <v>8665.8000000000011</v>
      </c>
      <c r="L32" s="81">
        <f>K32*1.3</f>
        <v>11265.540000000003</v>
      </c>
    </row>
    <row r="33" spans="1:16" s="81" customFormat="1" ht="45" customHeight="1">
      <c r="A33" s="125">
        <v>21</v>
      </c>
      <c r="B33" s="52" t="s">
        <v>37</v>
      </c>
      <c r="C33" s="49" t="s">
        <v>5</v>
      </c>
      <c r="D33" s="50">
        <v>12</v>
      </c>
      <c r="E33" s="51">
        <v>15</v>
      </c>
      <c r="F33" s="107">
        <f t="shared" ref="F33:F35" si="11">E33*D33</f>
        <v>180</v>
      </c>
    </row>
    <row r="34" spans="1:16" s="81" customFormat="1" ht="45" customHeight="1">
      <c r="A34" s="125">
        <v>22</v>
      </c>
      <c r="B34" s="52" t="s">
        <v>48</v>
      </c>
      <c r="C34" s="49" t="s">
        <v>5</v>
      </c>
      <c r="D34" s="50">
        <v>47</v>
      </c>
      <c r="E34" s="51">
        <v>12</v>
      </c>
      <c r="F34" s="107">
        <f t="shared" si="11"/>
        <v>564</v>
      </c>
      <c r="K34" s="81">
        <f>145-34+28</f>
        <v>139</v>
      </c>
    </row>
    <row r="35" spans="1:16" s="81" customFormat="1" ht="39.6" customHeight="1">
      <c r="A35" s="125">
        <v>23</v>
      </c>
      <c r="B35" s="52" t="s">
        <v>49</v>
      </c>
      <c r="C35" s="1" t="s">
        <v>5</v>
      </c>
      <c r="D35" s="2">
        <v>72</v>
      </c>
      <c r="E35" s="3">
        <v>7</v>
      </c>
      <c r="F35" s="48">
        <f t="shared" si="11"/>
        <v>504</v>
      </c>
    </row>
    <row r="36" spans="1:16" s="81" customFormat="1" ht="26.45" customHeight="1">
      <c r="A36" s="125">
        <v>26</v>
      </c>
      <c r="B36" s="52" t="s">
        <v>50</v>
      </c>
      <c r="C36" s="49" t="s">
        <v>5</v>
      </c>
      <c r="D36" s="50">
        <v>12</v>
      </c>
      <c r="E36" s="51">
        <v>5</v>
      </c>
      <c r="F36" s="107">
        <f t="shared" ref="F36" si="12">E36*D36</f>
        <v>60</v>
      </c>
    </row>
    <row r="37" spans="1:16" s="81" customFormat="1" ht="25.15" customHeight="1">
      <c r="A37" s="125">
        <v>27</v>
      </c>
      <c r="B37" s="52" t="s">
        <v>51</v>
      </c>
      <c r="C37" s="49" t="s">
        <v>5</v>
      </c>
      <c r="D37" s="50">
        <v>24</v>
      </c>
      <c r="E37" s="51">
        <v>4.5</v>
      </c>
      <c r="F37" s="107">
        <f t="shared" ref="F37" si="13">E37*D37</f>
        <v>108</v>
      </c>
    </row>
    <row r="38" spans="1:16" s="81" customFormat="1" ht="43.9" customHeight="1">
      <c r="A38" s="125">
        <v>30</v>
      </c>
      <c r="B38" s="98" t="s">
        <v>82</v>
      </c>
      <c r="C38" s="46" t="s">
        <v>5</v>
      </c>
      <c r="D38" s="2">
        <v>1</v>
      </c>
      <c r="E38" s="3">
        <v>100</v>
      </c>
      <c r="F38" s="48">
        <f t="shared" ref="F38" si="14">E38*D38</f>
        <v>100</v>
      </c>
      <c r="K38" s="86">
        <v>25</v>
      </c>
      <c r="L38" s="6" t="s">
        <v>39</v>
      </c>
      <c r="M38" s="1" t="s">
        <v>5</v>
      </c>
      <c r="N38" s="2">
        <v>9</v>
      </c>
      <c r="O38" s="3">
        <v>82</v>
      </c>
      <c r="P38" s="48">
        <f t="shared" ref="P38" si="15">O38*N38</f>
        <v>738</v>
      </c>
    </row>
    <row r="39" spans="1:16" s="81" customFormat="1" ht="39" customHeight="1">
      <c r="A39" s="125">
        <v>31</v>
      </c>
      <c r="B39" s="98" t="s">
        <v>52</v>
      </c>
      <c r="C39" s="46" t="s">
        <v>5</v>
      </c>
      <c r="D39" s="2">
        <v>38</v>
      </c>
      <c r="E39" s="3">
        <v>60</v>
      </c>
      <c r="F39" s="48">
        <f>E39*D39</f>
        <v>2280</v>
      </c>
    </row>
    <row r="40" spans="1:16" ht="20.45" customHeight="1">
      <c r="A40" s="125">
        <v>32</v>
      </c>
      <c r="B40" s="6" t="s">
        <v>29</v>
      </c>
      <c r="C40" s="49" t="s">
        <v>5</v>
      </c>
      <c r="D40" s="50">
        <v>78</v>
      </c>
      <c r="E40" s="51">
        <v>3</v>
      </c>
      <c r="F40" s="48">
        <f t="shared" ref="F40:F41" si="16">E40*D40</f>
        <v>234</v>
      </c>
      <c r="H40">
        <f>97*1.17</f>
        <v>113.49</v>
      </c>
    </row>
    <row r="41" spans="1:16" ht="38.25">
      <c r="A41" s="125">
        <v>33</v>
      </c>
      <c r="B41" s="98" t="s">
        <v>40</v>
      </c>
      <c r="C41" s="46" t="s">
        <v>5</v>
      </c>
      <c r="D41" s="2">
        <v>12</v>
      </c>
      <c r="E41" s="3">
        <v>50</v>
      </c>
      <c r="F41" s="48">
        <f t="shared" si="16"/>
        <v>600</v>
      </c>
    </row>
    <row r="42" spans="1:16" s="81" customFormat="1" ht="17.25" customHeight="1">
      <c r="A42" s="125">
        <v>34</v>
      </c>
      <c r="B42" s="38" t="s">
        <v>6</v>
      </c>
      <c r="C42" s="111" t="s">
        <v>18</v>
      </c>
      <c r="D42" s="88">
        <v>1</v>
      </c>
      <c r="E42" s="41">
        <v>500</v>
      </c>
      <c r="F42" s="48">
        <f t="shared" ref="F42" si="17">E42*D42</f>
        <v>500</v>
      </c>
    </row>
    <row r="43" spans="1:16" s="81" customFormat="1">
      <c r="B43" s="147" t="s">
        <v>7</v>
      </c>
      <c r="C43" s="148"/>
      <c r="D43" s="148"/>
      <c r="E43" s="149"/>
      <c r="F43" s="32">
        <f>SUM(F13:F42)</f>
        <v>19563</v>
      </c>
      <c r="H43" s="81">
        <f>105*1.17</f>
        <v>122.85</v>
      </c>
    </row>
    <row r="44" spans="1:16" s="81" customFormat="1" ht="17.25" customHeight="1">
      <c r="A44" s="59"/>
      <c r="B44" s="62"/>
      <c r="C44" s="67"/>
      <c r="D44" s="67"/>
      <c r="E44" s="67"/>
      <c r="F44" s="68"/>
    </row>
    <row r="45" spans="1:16" s="81" customFormat="1" ht="27.75" customHeight="1">
      <c r="A45" s="59"/>
      <c r="B45" s="62"/>
      <c r="C45" s="67"/>
      <c r="D45" s="67"/>
      <c r="E45" s="67"/>
      <c r="F45" s="68"/>
    </row>
    <row r="46" spans="1:16" s="81" customFormat="1" ht="25.5">
      <c r="A46" s="16">
        <v>3</v>
      </c>
      <c r="B46" s="7" t="s">
        <v>9</v>
      </c>
      <c r="C46" s="9" t="s">
        <v>1</v>
      </c>
      <c r="D46" s="10" t="s">
        <v>2</v>
      </c>
      <c r="E46" s="11" t="s">
        <v>3</v>
      </c>
      <c r="F46" s="12" t="s">
        <v>69</v>
      </c>
    </row>
    <row r="47" spans="1:16" s="81" customFormat="1" ht="51">
      <c r="A47" s="87">
        <v>1</v>
      </c>
      <c r="B47" s="45" t="s">
        <v>41</v>
      </c>
      <c r="C47" s="1" t="s">
        <v>4</v>
      </c>
      <c r="D47" s="2">
        <v>100</v>
      </c>
      <c r="E47" s="3">
        <v>4</v>
      </c>
      <c r="F47" s="4">
        <f>E47*D47</f>
        <v>400</v>
      </c>
    </row>
    <row r="48" spans="1:16" s="81" customFormat="1" ht="17.25" customHeight="1">
      <c r="A48" s="87">
        <f t="shared" ref="A48:A49" si="18">A47+1</f>
        <v>2</v>
      </c>
      <c r="B48" s="53" t="s">
        <v>30</v>
      </c>
      <c r="C48" s="49" t="s">
        <v>4</v>
      </c>
      <c r="D48" s="50">
        <v>500</v>
      </c>
      <c r="E48" s="51">
        <v>2</v>
      </c>
      <c r="F48" s="42">
        <f>E48*D48</f>
        <v>1000</v>
      </c>
    </row>
    <row r="49" spans="1:10" ht="15" customHeight="1">
      <c r="A49" s="87">
        <f t="shared" si="18"/>
        <v>3</v>
      </c>
      <c r="B49" s="38" t="s">
        <v>6</v>
      </c>
      <c r="C49" s="111" t="s">
        <v>18</v>
      </c>
      <c r="D49" s="40">
        <v>1</v>
      </c>
      <c r="E49" s="41">
        <v>30</v>
      </c>
      <c r="F49" s="42">
        <f>D49*E49</f>
        <v>30</v>
      </c>
    </row>
    <row r="50" spans="1:10" ht="15" customHeight="1">
      <c r="A50" s="81"/>
      <c r="B50" s="5" t="s">
        <v>8</v>
      </c>
      <c r="C50" s="54"/>
      <c r="D50" s="55"/>
      <c r="E50" s="56"/>
      <c r="F50" s="23">
        <f>SUM(F47:F49)</f>
        <v>1430</v>
      </c>
    </row>
    <row r="51" spans="1:10" s="81" customFormat="1" ht="18.75" customHeight="1">
      <c r="A51" s="59"/>
      <c r="B51" s="60"/>
      <c r="C51" s="59"/>
      <c r="D51" s="59"/>
      <c r="E51" s="59"/>
      <c r="F51" s="59"/>
    </row>
    <row r="52" spans="1:10" s="81" customFormat="1" ht="29.25" customHeight="1">
      <c r="A52" s="69"/>
      <c r="B52" s="70"/>
      <c r="C52" s="71"/>
      <c r="D52" s="71"/>
      <c r="E52" s="71"/>
      <c r="F52" s="72"/>
    </row>
    <row r="53" spans="1:10" s="81" customFormat="1" ht="83.25" customHeight="1">
      <c r="A53" s="16">
        <v>4</v>
      </c>
      <c r="B53" s="7" t="s">
        <v>16</v>
      </c>
      <c r="C53" s="9" t="s">
        <v>1</v>
      </c>
      <c r="D53" s="10" t="s">
        <v>2</v>
      </c>
      <c r="E53" s="11" t="s">
        <v>3</v>
      </c>
      <c r="F53" s="12" t="s">
        <v>69</v>
      </c>
    </row>
    <row r="54" spans="1:10" s="81" customFormat="1" ht="76.5" customHeight="1">
      <c r="A54" s="89">
        <v>1</v>
      </c>
      <c r="B54" s="35" t="s">
        <v>34</v>
      </c>
      <c r="C54" s="49" t="s">
        <v>4</v>
      </c>
      <c r="D54" s="43">
        <v>95</v>
      </c>
      <c r="E54" s="51">
        <v>3</v>
      </c>
      <c r="F54" s="120">
        <f>D54*E54</f>
        <v>285</v>
      </c>
    </row>
    <row r="55" spans="1:10" s="81" customFormat="1" ht="49.5" customHeight="1">
      <c r="A55" s="89">
        <v>2</v>
      </c>
      <c r="B55" s="35" t="s">
        <v>31</v>
      </c>
      <c r="C55" s="49" t="s">
        <v>4</v>
      </c>
      <c r="D55" s="43">
        <v>55</v>
      </c>
      <c r="E55" s="44">
        <v>3</v>
      </c>
      <c r="F55" s="120">
        <f>D55*E55</f>
        <v>165</v>
      </c>
    </row>
    <row r="56" spans="1:10" s="81" customFormat="1" ht="14.25" customHeight="1">
      <c r="A56" s="89">
        <v>3</v>
      </c>
      <c r="B56" s="35" t="s">
        <v>32</v>
      </c>
      <c r="C56" s="49" t="s">
        <v>5</v>
      </c>
      <c r="D56" s="43">
        <v>5</v>
      </c>
      <c r="E56" s="44">
        <v>50</v>
      </c>
      <c r="F56" s="120">
        <f>E56*D56</f>
        <v>250</v>
      </c>
    </row>
    <row r="57" spans="1:10" s="81" customFormat="1" ht="15.75">
      <c r="A57" s="89">
        <v>4</v>
      </c>
      <c r="B57" s="35" t="s">
        <v>6</v>
      </c>
      <c r="C57" s="111" t="s">
        <v>18</v>
      </c>
      <c r="D57" s="57">
        <v>1</v>
      </c>
      <c r="E57" s="47">
        <v>100</v>
      </c>
      <c r="F57" s="90">
        <f>D57*E57</f>
        <v>100</v>
      </c>
    </row>
    <row r="58" spans="1:10" ht="14.25" customHeight="1">
      <c r="A58" s="102"/>
      <c r="B58" s="144" t="s">
        <v>10</v>
      </c>
      <c r="C58" s="145"/>
      <c r="D58" s="145"/>
      <c r="E58" s="146"/>
      <c r="F58" s="23">
        <f>SUM(F54:F57)</f>
        <v>800</v>
      </c>
    </row>
    <row r="59" spans="1:10" ht="16.5" customHeight="1">
      <c r="A59" s="73"/>
      <c r="B59" s="74"/>
      <c r="C59" s="74"/>
      <c r="D59" s="74"/>
      <c r="E59" s="74"/>
      <c r="F59" s="75"/>
    </row>
    <row r="60" spans="1:10" s="81" customFormat="1" ht="12.75" hidden="1" customHeight="1">
      <c r="A60" s="67"/>
      <c r="B60" s="60"/>
      <c r="C60" s="76"/>
      <c r="D60" s="59"/>
      <c r="E60" s="59"/>
      <c r="F60" s="59"/>
    </row>
    <row r="61" spans="1:10" s="36" customFormat="1" ht="56.25" customHeight="1">
      <c r="A61" s="34">
        <v>5</v>
      </c>
      <c r="B61" s="7" t="s">
        <v>24</v>
      </c>
      <c r="C61" s="9" t="s">
        <v>1</v>
      </c>
      <c r="D61" s="10" t="s">
        <v>2</v>
      </c>
      <c r="E61" s="11" t="s">
        <v>3</v>
      </c>
      <c r="F61" s="12" t="s">
        <v>69</v>
      </c>
      <c r="J61" s="36">
        <f>5*3.5</f>
        <v>17.5</v>
      </c>
    </row>
    <row r="62" spans="1:10" s="36" customFormat="1" ht="54.75" customHeight="1">
      <c r="A62" s="91">
        <v>1</v>
      </c>
      <c r="B62" s="35" t="s">
        <v>33</v>
      </c>
      <c r="C62" s="1" t="s">
        <v>4</v>
      </c>
      <c r="D62" s="57">
        <v>65</v>
      </c>
      <c r="E62" s="3">
        <v>3.5</v>
      </c>
      <c r="F62" s="99">
        <f>D62*E62</f>
        <v>227.5</v>
      </c>
    </row>
    <row r="63" spans="1:10" s="36" customFormat="1" ht="69" customHeight="1">
      <c r="A63" s="89">
        <v>2</v>
      </c>
      <c r="B63" s="45" t="s">
        <v>54</v>
      </c>
      <c r="C63" s="1" t="s">
        <v>5</v>
      </c>
      <c r="D63" s="57">
        <v>5</v>
      </c>
      <c r="E63" s="47">
        <v>17.5</v>
      </c>
      <c r="F63" s="99">
        <f>E63*D63</f>
        <v>87.5</v>
      </c>
    </row>
    <row r="64" spans="1:10" s="36" customFormat="1" ht="66.75" customHeight="1">
      <c r="A64" s="91">
        <f>A63+1</f>
        <v>3</v>
      </c>
      <c r="B64" s="45" t="s">
        <v>83</v>
      </c>
      <c r="C64" s="1" t="s">
        <v>5</v>
      </c>
      <c r="D64" s="57">
        <v>2</v>
      </c>
      <c r="E64" s="47">
        <v>17.5</v>
      </c>
      <c r="F64" s="99">
        <f t="shared" ref="F64:F67" si="19">E64*D64</f>
        <v>35</v>
      </c>
    </row>
    <row r="65" spans="1:14" s="36" customFormat="1" ht="66.75" customHeight="1">
      <c r="A65" s="91">
        <f>A64+1</f>
        <v>4</v>
      </c>
      <c r="B65" s="45" t="s">
        <v>84</v>
      </c>
      <c r="C65" s="1" t="s">
        <v>5</v>
      </c>
      <c r="D65" s="57">
        <v>2</v>
      </c>
      <c r="E65" s="47">
        <v>25</v>
      </c>
      <c r="F65" s="99">
        <f t="shared" ref="F65" si="20">E65*D65</f>
        <v>50</v>
      </c>
    </row>
    <row r="66" spans="1:14" s="36" customFormat="1" ht="67.5" customHeight="1">
      <c r="A66" s="91">
        <f>A65+1</f>
        <v>5</v>
      </c>
      <c r="B66" s="45" t="s">
        <v>85</v>
      </c>
      <c r="C66" s="1" t="s">
        <v>4</v>
      </c>
      <c r="D66" s="57">
        <v>20</v>
      </c>
      <c r="E66" s="47">
        <v>4</v>
      </c>
      <c r="F66" s="99">
        <f t="shared" ref="F66" si="21">E66*D66</f>
        <v>80</v>
      </c>
    </row>
    <row r="67" spans="1:14" s="36" customFormat="1" ht="19.5" customHeight="1">
      <c r="A67" s="91">
        <v>6</v>
      </c>
      <c r="B67" s="35" t="s">
        <v>6</v>
      </c>
      <c r="C67" s="111" t="s">
        <v>18</v>
      </c>
      <c r="D67" s="57">
        <v>1</v>
      </c>
      <c r="E67" s="47">
        <v>100</v>
      </c>
      <c r="F67" s="99">
        <f t="shared" si="19"/>
        <v>100</v>
      </c>
    </row>
    <row r="68" spans="1:14" s="36" customFormat="1" ht="12.75" customHeight="1">
      <c r="A68" s="103"/>
      <c r="B68" s="144" t="s">
        <v>15</v>
      </c>
      <c r="C68" s="145"/>
      <c r="D68" s="145"/>
      <c r="E68" s="146"/>
      <c r="F68" s="23">
        <f>SUM(F62:F67)</f>
        <v>580</v>
      </c>
    </row>
    <row r="69" spans="1:14" s="81" customFormat="1" ht="15" customHeight="1">
      <c r="A69" s="77"/>
      <c r="B69" s="78"/>
      <c r="C69" s="78"/>
      <c r="D69" s="78"/>
      <c r="E69" s="78"/>
      <c r="F69" s="79"/>
    </row>
    <row r="70" spans="1:14" s="81" customFormat="1" ht="9" customHeight="1">
      <c r="A70" s="59"/>
      <c r="B70" s="62"/>
      <c r="C70" s="67"/>
      <c r="D70" s="67"/>
      <c r="E70" s="67"/>
      <c r="F70" s="80"/>
    </row>
    <row r="71" spans="1:14" s="81" customFormat="1" ht="59.45" customHeight="1">
      <c r="A71" s="19">
        <v>6</v>
      </c>
      <c r="B71" s="17" t="s">
        <v>35</v>
      </c>
      <c r="C71" s="9" t="s">
        <v>1</v>
      </c>
      <c r="D71" s="10" t="s">
        <v>2</v>
      </c>
      <c r="E71" s="11" t="s">
        <v>3</v>
      </c>
      <c r="F71" s="12" t="s">
        <v>69</v>
      </c>
    </row>
    <row r="72" spans="1:14" s="81" customFormat="1" ht="114.75" customHeight="1">
      <c r="A72" s="94">
        <v>2</v>
      </c>
      <c r="B72" s="93" t="s">
        <v>86</v>
      </c>
      <c r="C72" s="1" t="s">
        <v>5</v>
      </c>
      <c r="D72" s="2">
        <v>12</v>
      </c>
      <c r="E72" s="3">
        <v>200</v>
      </c>
      <c r="F72" s="4">
        <f>D72*E72</f>
        <v>2400</v>
      </c>
    </row>
    <row r="73" spans="1:14" s="81" customFormat="1" ht="53.45" customHeight="1">
      <c r="A73" s="94">
        <v>3</v>
      </c>
      <c r="B73" s="92" t="s">
        <v>87</v>
      </c>
      <c r="C73" s="1" t="s">
        <v>4</v>
      </c>
      <c r="D73" s="2">
        <v>200</v>
      </c>
      <c r="E73" s="3">
        <v>2</v>
      </c>
      <c r="F73" s="4">
        <f t="shared" ref="F73:F76" si="22">E73*D73</f>
        <v>400</v>
      </c>
    </row>
    <row r="74" spans="1:14" s="81" customFormat="1" ht="42.75" customHeight="1">
      <c r="A74" s="94">
        <v>4</v>
      </c>
      <c r="B74" s="92" t="s">
        <v>56</v>
      </c>
      <c r="C74" s="1" t="s">
        <v>4</v>
      </c>
      <c r="D74" s="2">
        <v>980</v>
      </c>
      <c r="E74" s="3">
        <v>2.1</v>
      </c>
      <c r="F74" s="4">
        <f t="shared" si="22"/>
        <v>2058</v>
      </c>
    </row>
    <row r="75" spans="1:14" s="81" customFormat="1" ht="32.25" customHeight="1">
      <c r="A75" s="94">
        <v>6</v>
      </c>
      <c r="B75" s="92" t="s">
        <v>57</v>
      </c>
      <c r="C75" s="1" t="s">
        <v>5</v>
      </c>
      <c r="D75" s="2">
        <v>46</v>
      </c>
      <c r="E75" s="3">
        <v>10</v>
      </c>
      <c r="F75" s="4">
        <f t="shared" si="22"/>
        <v>460</v>
      </c>
    </row>
    <row r="76" spans="1:14" s="81" customFormat="1" ht="31.15" customHeight="1">
      <c r="A76" s="94">
        <v>7</v>
      </c>
      <c r="B76" s="92" t="s">
        <v>36</v>
      </c>
      <c r="C76" s="1" t="s">
        <v>18</v>
      </c>
      <c r="D76" s="2">
        <v>1</v>
      </c>
      <c r="E76" s="3">
        <v>200</v>
      </c>
      <c r="F76" s="4">
        <f t="shared" si="22"/>
        <v>200</v>
      </c>
    </row>
    <row r="77" spans="1:14" ht="15.75" customHeight="1">
      <c r="A77" s="104"/>
      <c r="B77" s="133" t="s">
        <v>17</v>
      </c>
      <c r="C77" s="134"/>
      <c r="D77" s="134"/>
      <c r="E77" s="135"/>
      <c r="F77" s="18">
        <f>SUM(F72:F76)</f>
        <v>5518</v>
      </c>
      <c r="I77" s="91">
        <v>1</v>
      </c>
      <c r="J77" s="92" t="s">
        <v>42</v>
      </c>
      <c r="K77" s="37" t="s">
        <v>5</v>
      </c>
      <c r="L77" s="57">
        <v>4</v>
      </c>
      <c r="M77" s="3">
        <v>100</v>
      </c>
      <c r="N77" s="99">
        <f>L77*M77</f>
        <v>400</v>
      </c>
    </row>
    <row r="78" spans="1:14" ht="15.75" customHeight="1">
      <c r="A78" s="59"/>
      <c r="B78" s="62"/>
      <c r="C78" s="67"/>
      <c r="D78" s="67"/>
      <c r="E78" s="67"/>
      <c r="F78" s="80"/>
    </row>
    <row r="79" spans="1:14" s="81" customFormat="1" ht="45" customHeight="1">
      <c r="A79" s="59"/>
      <c r="B79" s="62"/>
      <c r="C79" s="67"/>
      <c r="D79" s="67"/>
      <c r="E79" s="67"/>
      <c r="F79" s="80"/>
    </row>
    <row r="80" spans="1:14" s="81" customFormat="1" ht="45" customHeight="1">
      <c r="A80" s="19">
        <v>7</v>
      </c>
      <c r="B80" s="17" t="s">
        <v>58</v>
      </c>
      <c r="C80" s="9" t="s">
        <v>1</v>
      </c>
      <c r="D80" s="10" t="s">
        <v>2</v>
      </c>
      <c r="E80" s="11" t="s">
        <v>3</v>
      </c>
      <c r="F80" s="12" t="s">
        <v>69</v>
      </c>
    </row>
    <row r="81" spans="1:6" s="81" customFormat="1" ht="42" customHeight="1">
      <c r="A81" s="94" t="s">
        <v>25</v>
      </c>
      <c r="B81" s="92" t="s">
        <v>93</v>
      </c>
      <c r="C81" s="49" t="s">
        <v>59</v>
      </c>
      <c r="D81" s="50">
        <v>1</v>
      </c>
      <c r="E81" s="51">
        <v>600</v>
      </c>
      <c r="F81" s="42">
        <f t="shared" ref="F81:F88" si="23">D81*E81</f>
        <v>600</v>
      </c>
    </row>
    <row r="82" spans="1:6" s="81" customFormat="1" ht="43.5" customHeight="1">
      <c r="A82" s="94">
        <f>A81+1</f>
        <v>2</v>
      </c>
      <c r="B82" s="92" t="s">
        <v>60</v>
      </c>
      <c r="C82" s="49" t="s">
        <v>59</v>
      </c>
      <c r="D82" s="50">
        <v>12</v>
      </c>
      <c r="E82" s="51">
        <v>25</v>
      </c>
      <c r="F82" s="42">
        <f t="shared" si="23"/>
        <v>300</v>
      </c>
    </row>
    <row r="83" spans="1:6" s="81" customFormat="1" ht="48" customHeight="1">
      <c r="A83" s="94">
        <v>3</v>
      </c>
      <c r="B83" s="92" t="s">
        <v>88</v>
      </c>
      <c r="C83" s="1" t="s">
        <v>61</v>
      </c>
      <c r="D83" s="2">
        <v>25</v>
      </c>
      <c r="E83" s="3">
        <v>4</v>
      </c>
      <c r="F83" s="4">
        <f t="shared" si="23"/>
        <v>100</v>
      </c>
    </row>
    <row r="84" spans="1:6" s="81" customFormat="1" ht="48" customHeight="1">
      <c r="A84" s="94">
        <v>4</v>
      </c>
      <c r="B84" s="92" t="s">
        <v>89</v>
      </c>
      <c r="C84" s="1" t="s">
        <v>61</v>
      </c>
      <c r="D84" s="2">
        <v>10</v>
      </c>
      <c r="E84" s="3">
        <v>3</v>
      </c>
      <c r="F84" s="4">
        <f t="shared" ref="F84" si="24">D84*E84</f>
        <v>30</v>
      </c>
    </row>
    <row r="85" spans="1:6" s="81" customFormat="1" ht="42" customHeight="1">
      <c r="A85" s="94">
        <v>5</v>
      </c>
      <c r="B85" s="92" t="s">
        <v>55</v>
      </c>
      <c r="C85" s="1" t="s">
        <v>61</v>
      </c>
      <c r="D85" s="2">
        <v>10</v>
      </c>
      <c r="E85" s="3">
        <v>2.8</v>
      </c>
      <c r="F85" s="4">
        <f t="shared" ref="F85" si="25">D85*E85</f>
        <v>28</v>
      </c>
    </row>
    <row r="86" spans="1:6" s="81" customFormat="1" ht="31.5" customHeight="1">
      <c r="A86" s="94">
        <v>6</v>
      </c>
      <c r="B86" s="92" t="s">
        <v>64</v>
      </c>
      <c r="C86" s="1" t="s">
        <v>61</v>
      </c>
      <c r="D86" s="2">
        <v>180</v>
      </c>
      <c r="E86" s="3">
        <v>2.5</v>
      </c>
      <c r="F86" s="4">
        <f t="shared" si="23"/>
        <v>450</v>
      </c>
    </row>
    <row r="87" spans="1:6" s="81" customFormat="1" ht="30.75" customHeight="1">
      <c r="A87" s="94">
        <v>7</v>
      </c>
      <c r="B87" s="92" t="s">
        <v>62</v>
      </c>
      <c r="C87" s="1" t="s">
        <v>5</v>
      </c>
      <c r="D87" s="2">
        <v>4</v>
      </c>
      <c r="E87" s="3">
        <v>10</v>
      </c>
      <c r="F87" s="4">
        <f t="shared" si="23"/>
        <v>40</v>
      </c>
    </row>
    <row r="88" spans="1:6" s="81" customFormat="1" ht="27" customHeight="1">
      <c r="A88" s="94">
        <v>8</v>
      </c>
      <c r="B88" s="92" t="s">
        <v>36</v>
      </c>
      <c r="C88" s="1" t="s">
        <v>18</v>
      </c>
      <c r="D88" s="2">
        <v>1</v>
      </c>
      <c r="E88" s="3">
        <v>100</v>
      </c>
      <c r="F88" s="4">
        <f t="shared" si="23"/>
        <v>100</v>
      </c>
    </row>
    <row r="89" spans="1:6" ht="27.75" customHeight="1">
      <c r="A89" s="104"/>
      <c r="B89" s="133" t="s">
        <v>63</v>
      </c>
      <c r="C89" s="134"/>
      <c r="D89" s="134"/>
      <c r="E89" s="135"/>
      <c r="F89" s="18">
        <f>SUM(F81:F88)</f>
        <v>1648</v>
      </c>
    </row>
    <row r="90" spans="1:6">
      <c r="A90" s="117"/>
      <c r="B90" s="118"/>
      <c r="C90" s="118"/>
      <c r="D90" s="118"/>
      <c r="E90" s="118"/>
      <c r="F90" s="119"/>
    </row>
    <row r="91" spans="1:6" s="81" customFormat="1" ht="31.9" customHeight="1">
      <c r="A91" s="59"/>
      <c r="B91" s="62"/>
      <c r="C91" s="67"/>
      <c r="D91" s="67"/>
      <c r="E91" s="67"/>
      <c r="F91" s="80"/>
    </row>
    <row r="92" spans="1:6" s="81" customFormat="1" ht="30" customHeight="1">
      <c r="A92" s="19">
        <v>8</v>
      </c>
      <c r="B92" s="17" t="s">
        <v>65</v>
      </c>
      <c r="C92" s="9" t="s">
        <v>1</v>
      </c>
      <c r="D92" s="10" t="s">
        <v>2</v>
      </c>
      <c r="E92" s="11" t="s">
        <v>3</v>
      </c>
      <c r="F92" s="12" t="s">
        <v>69</v>
      </c>
    </row>
    <row r="93" spans="1:6" s="81" customFormat="1" ht="30" customHeight="1">
      <c r="A93" s="112" t="s">
        <v>25</v>
      </c>
      <c r="B93" s="92" t="s">
        <v>66</v>
      </c>
      <c r="C93" s="1" t="s">
        <v>59</v>
      </c>
      <c r="D93" s="113">
        <v>1</v>
      </c>
      <c r="E93" s="114">
        <v>150</v>
      </c>
      <c r="F93" s="115">
        <f t="shared" ref="F93:F95" si="26">D93*E93</f>
        <v>150</v>
      </c>
    </row>
    <row r="94" spans="1:6" s="81" customFormat="1" ht="46.9" customHeight="1">
      <c r="A94" s="112">
        <v>2</v>
      </c>
      <c r="B94" s="92" t="s">
        <v>94</v>
      </c>
      <c r="C94" s="49" t="s">
        <v>61</v>
      </c>
      <c r="D94" s="116">
        <v>560</v>
      </c>
      <c r="E94" s="114">
        <v>1.5</v>
      </c>
      <c r="F94" s="115">
        <f t="shared" si="26"/>
        <v>840</v>
      </c>
    </row>
    <row r="95" spans="1:6" s="81" customFormat="1" ht="31.5" customHeight="1">
      <c r="A95" s="112">
        <v>3</v>
      </c>
      <c r="B95" s="92" t="s">
        <v>67</v>
      </c>
      <c r="C95" s="1" t="s">
        <v>5</v>
      </c>
      <c r="D95" s="113">
        <v>34</v>
      </c>
      <c r="E95" s="114">
        <v>10</v>
      </c>
      <c r="F95" s="115">
        <f t="shared" si="26"/>
        <v>340</v>
      </c>
    </row>
    <row r="96" spans="1:6" s="81" customFormat="1" ht="30.6" customHeight="1">
      <c r="A96" s="94">
        <v>4</v>
      </c>
      <c r="B96" s="92" t="s">
        <v>36</v>
      </c>
      <c r="C96" s="1" t="s">
        <v>18</v>
      </c>
      <c r="D96" s="2">
        <v>1</v>
      </c>
      <c r="E96" s="3">
        <v>100</v>
      </c>
      <c r="F96" s="4">
        <f t="shared" ref="F96" si="27">E96*D96</f>
        <v>100</v>
      </c>
    </row>
    <row r="97" spans="1:6" s="81" customFormat="1" ht="17.25" customHeight="1">
      <c r="A97" s="104"/>
      <c r="B97" s="133" t="s">
        <v>68</v>
      </c>
      <c r="C97" s="134"/>
      <c r="D97" s="134"/>
      <c r="E97" s="135"/>
      <c r="F97" s="18">
        <f>SUM(F93:F96)</f>
        <v>1430</v>
      </c>
    </row>
    <row r="98" spans="1:6">
      <c r="A98" s="117"/>
      <c r="B98" s="118"/>
      <c r="C98" s="118"/>
      <c r="D98" s="118"/>
      <c r="E98" s="118"/>
      <c r="F98" s="119"/>
    </row>
    <row r="99" spans="1:6">
      <c r="A99" s="59"/>
      <c r="B99" s="62"/>
      <c r="C99" s="67"/>
      <c r="D99" s="67"/>
      <c r="E99" s="67"/>
      <c r="F99" s="80"/>
    </row>
    <row r="100" spans="1:6">
      <c r="A100" s="59"/>
      <c r="B100" s="62"/>
      <c r="C100" s="67"/>
      <c r="D100" s="67"/>
      <c r="E100" s="67"/>
      <c r="F100" s="80"/>
    </row>
    <row r="101" spans="1:6">
      <c r="A101" s="59"/>
      <c r="B101" s="62"/>
      <c r="C101" s="67"/>
      <c r="D101" s="67"/>
      <c r="E101" s="67"/>
      <c r="F101" s="80"/>
    </row>
    <row r="102" spans="1:6">
      <c r="A102" s="59"/>
      <c r="B102" s="62"/>
      <c r="C102" s="67"/>
      <c r="D102" s="67"/>
      <c r="E102" s="67"/>
      <c r="F102" s="80"/>
    </row>
    <row r="103" spans="1:6">
      <c r="A103" s="59"/>
      <c r="B103" s="62"/>
      <c r="C103" s="67"/>
      <c r="D103" s="67"/>
      <c r="E103" s="67"/>
      <c r="F103" s="80"/>
    </row>
    <row r="104" spans="1:6" ht="12.75" customHeight="1">
      <c r="A104" s="59"/>
      <c r="B104" s="62"/>
      <c r="C104" s="67"/>
      <c r="D104" s="67"/>
      <c r="E104" s="67"/>
      <c r="F104" s="80"/>
    </row>
    <row r="105" spans="1:6" ht="15.75" customHeight="1">
      <c r="A105" s="59"/>
      <c r="B105" s="62"/>
      <c r="C105" s="67"/>
      <c r="D105" s="67"/>
      <c r="E105" s="67"/>
      <c r="F105" s="80"/>
    </row>
    <row r="106" spans="1:6" ht="15" customHeight="1">
      <c r="A106" s="137" t="s">
        <v>11</v>
      </c>
      <c r="B106" s="137"/>
      <c r="C106" s="137"/>
      <c r="D106" s="137"/>
      <c r="E106" s="137"/>
      <c r="F106" s="137"/>
    </row>
    <row r="107" spans="1:6" ht="12" customHeight="1">
      <c r="A107" s="95"/>
      <c r="B107" s="58"/>
      <c r="C107" s="58"/>
      <c r="D107" s="58"/>
      <c r="E107" s="58"/>
      <c r="F107" s="58"/>
    </row>
    <row r="108" spans="1:6" ht="15.75" customHeight="1">
      <c r="A108" s="108">
        <v>1</v>
      </c>
      <c r="B108" s="138" t="str">
        <f>B5</f>
        <v>NAPAJANJE ELEKTRIČNOM ENERGIJOM</v>
      </c>
      <c r="C108" s="138"/>
      <c r="D108" s="138"/>
      <c r="E108" s="21">
        <f>F9</f>
        <v>5700</v>
      </c>
      <c r="F108" s="109" t="s">
        <v>12</v>
      </c>
    </row>
    <row r="109" spans="1:6">
      <c r="A109" s="22">
        <v>2</v>
      </c>
      <c r="B109" s="139" t="str">
        <f>B12</f>
        <v xml:space="preserve">ELEKTRIČNE INSTALACIJE I RASVJETA </v>
      </c>
      <c r="C109" s="140"/>
      <c r="D109" s="140"/>
      <c r="E109" s="21">
        <f>F43</f>
        <v>19563</v>
      </c>
      <c r="F109" s="109" t="s">
        <v>12</v>
      </c>
    </row>
    <row r="110" spans="1:6">
      <c r="A110" s="108">
        <v>3</v>
      </c>
      <c r="B110" s="140" t="str">
        <f>B46</f>
        <v>IZJEDNAČENJE POTENCIJALA</v>
      </c>
      <c r="C110" s="140"/>
      <c r="D110" s="140"/>
      <c r="E110" s="21">
        <f>F50</f>
        <v>1430</v>
      </c>
      <c r="F110" s="109" t="s">
        <v>12</v>
      </c>
    </row>
    <row r="111" spans="1:6">
      <c r="A111" s="22">
        <v>4</v>
      </c>
      <c r="B111" s="136" t="str">
        <f>B53</f>
        <v>GROMOBRANSKA INSTALACIJA</v>
      </c>
      <c r="C111" s="136"/>
      <c r="D111" s="136"/>
      <c r="E111" s="21">
        <f>F58</f>
        <v>800</v>
      </c>
      <c r="F111" s="109" t="s">
        <v>12</v>
      </c>
    </row>
    <row r="112" spans="1:6">
      <c r="A112" s="108">
        <v>5</v>
      </c>
      <c r="B112" s="136" t="str">
        <f>B61</f>
        <v>UZEMLJIVAČKA INSTALACIJA</v>
      </c>
      <c r="C112" s="136"/>
      <c r="D112" s="136"/>
      <c r="E112" s="21">
        <f>F68</f>
        <v>580</v>
      </c>
      <c r="F112" s="109" t="s">
        <v>12</v>
      </c>
    </row>
    <row r="113" spans="1:6">
      <c r="A113" s="108">
        <v>6</v>
      </c>
      <c r="B113" s="136" t="str">
        <f>B71</f>
        <v>INSTALACIJE INTERNETA I TELEFONA</v>
      </c>
      <c r="C113" s="136"/>
      <c r="D113" s="136"/>
      <c r="E113" s="23">
        <f>F77</f>
        <v>5518</v>
      </c>
      <c r="F113" s="109" t="s">
        <v>12</v>
      </c>
    </row>
    <row r="114" spans="1:6">
      <c r="A114" s="108">
        <v>7</v>
      </c>
      <c r="B114" s="136" t="str">
        <f>B80</f>
        <v>INSTALACIJE INTERFONA</v>
      </c>
      <c r="C114" s="136"/>
      <c r="D114" s="136"/>
      <c r="E114" s="23">
        <f>F89</f>
        <v>1648</v>
      </c>
      <c r="F114" s="109" t="s">
        <v>12</v>
      </c>
    </row>
    <row r="115" spans="1:6">
      <c r="A115" s="108">
        <v>8</v>
      </c>
      <c r="B115" s="136" t="str">
        <f>B92</f>
        <v>TV INSTALACIJE</v>
      </c>
      <c r="C115" s="136"/>
      <c r="D115" s="136"/>
      <c r="E115" s="23">
        <f>F97</f>
        <v>1430</v>
      </c>
      <c r="F115" s="109" t="s">
        <v>12</v>
      </c>
    </row>
    <row r="116" spans="1:6">
      <c r="A116" s="20"/>
      <c r="B116" s="29"/>
      <c r="C116" s="29"/>
      <c r="D116" s="29"/>
      <c r="E116" s="96"/>
      <c r="F116" s="30"/>
    </row>
    <row r="117" spans="1:6" ht="13.5" thickBot="1">
      <c r="A117" s="20"/>
      <c r="B117" s="29"/>
      <c r="C117" s="29"/>
      <c r="D117" s="29"/>
      <c r="E117" s="96"/>
      <c r="F117" s="97"/>
    </row>
    <row r="118" spans="1:6" ht="19.5" thickTop="1" thickBot="1">
      <c r="A118" s="81"/>
      <c r="B118" s="26" t="s">
        <v>19</v>
      </c>
      <c r="C118" s="24"/>
      <c r="D118" s="27"/>
      <c r="E118" s="28">
        <f>SUM(E108:E115)</f>
        <v>36669</v>
      </c>
      <c r="F118" s="33" t="s">
        <v>12</v>
      </c>
    </row>
    <row r="119" spans="1:6" ht="19.5" thickTop="1" thickBot="1">
      <c r="A119" s="81"/>
      <c r="B119" s="25" t="s">
        <v>20</v>
      </c>
      <c r="C119" s="24"/>
      <c r="D119" s="27"/>
      <c r="E119" s="31">
        <f>E118*0.17</f>
        <v>6233.7300000000005</v>
      </c>
      <c r="F119" s="33" t="s">
        <v>12</v>
      </c>
    </row>
    <row r="120" spans="1:6" ht="19.5" thickTop="1" thickBot="1">
      <c r="A120" s="81"/>
      <c r="B120" s="26" t="s">
        <v>21</v>
      </c>
      <c r="C120" s="24"/>
      <c r="D120" s="27"/>
      <c r="E120" s="28">
        <f>E118+E119</f>
        <v>42902.73</v>
      </c>
      <c r="F120" s="33" t="s">
        <v>12</v>
      </c>
    </row>
    <row r="121" spans="1:6" ht="13.5" thickTop="1"/>
  </sheetData>
  <mergeCells count="18">
    <mergeCell ref="A1:F1"/>
    <mergeCell ref="A2:F2"/>
    <mergeCell ref="A3:F3"/>
    <mergeCell ref="B58:E58"/>
    <mergeCell ref="B77:E77"/>
    <mergeCell ref="B68:E68"/>
    <mergeCell ref="B43:E43"/>
    <mergeCell ref="B89:E89"/>
    <mergeCell ref="B97:E97"/>
    <mergeCell ref="B114:D114"/>
    <mergeCell ref="B115:D115"/>
    <mergeCell ref="B113:D113"/>
    <mergeCell ref="B112:D112"/>
    <mergeCell ref="B111:D111"/>
    <mergeCell ref="A106:F106"/>
    <mergeCell ref="B108:D108"/>
    <mergeCell ref="B109:D109"/>
    <mergeCell ref="B110:D110"/>
  </mergeCells>
  <pageMargins left="0.7" right="0.7" top="0.75" bottom="0.75" header="0.3" footer="0.3"/>
  <pageSetup paperSize="9" fitToHeight="0" orientation="portrait" r:id="rId1"/>
  <rowBreaks count="6" manualBreakCount="6">
    <brk id="11" max="5" man="1"/>
    <brk id="18" max="5" man="1"/>
    <brk id="35" max="5" man="1"/>
    <brk id="58" max="5" man="1"/>
    <brk id="74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topLeftCell="A104" zoomScale="85" zoomScaleSheetLayoutView="85" workbookViewId="0">
      <selection activeCell="F115" sqref="F115"/>
    </sheetView>
  </sheetViews>
  <sheetFormatPr defaultRowHeight="12.75"/>
  <cols>
    <col min="1" max="1" width="7" customWidth="1"/>
    <col min="2" max="2" width="37.28515625" customWidth="1"/>
    <col min="3" max="4" width="8.7109375" customWidth="1"/>
    <col min="5" max="5" width="14" customWidth="1"/>
    <col min="6" max="6" width="18.42578125" customWidth="1"/>
    <col min="11" max="11" width="75.28515625" customWidth="1"/>
    <col min="12" max="12" width="30.7109375" customWidth="1"/>
  </cols>
  <sheetData>
    <row r="1" spans="1:12" ht="15.75">
      <c r="A1" s="141"/>
      <c r="B1" s="141"/>
      <c r="C1" s="141"/>
      <c r="D1" s="141"/>
      <c r="E1" s="141"/>
      <c r="F1" s="141"/>
    </row>
    <row r="2" spans="1:12" s="81" customFormat="1">
      <c r="A2" s="142" t="s">
        <v>22</v>
      </c>
      <c r="B2" s="143"/>
      <c r="C2" s="143"/>
      <c r="D2" s="143"/>
      <c r="E2" s="143"/>
      <c r="F2" s="143"/>
    </row>
    <row r="3" spans="1:12" s="81" customFormat="1">
      <c r="A3" s="142" t="s">
        <v>23</v>
      </c>
      <c r="B3" s="143"/>
      <c r="C3" s="143"/>
      <c r="D3" s="143"/>
      <c r="E3" s="143"/>
      <c r="F3" s="143"/>
    </row>
    <row r="4" spans="1:12">
      <c r="A4" s="59"/>
      <c r="B4" s="60"/>
      <c r="C4" s="59"/>
      <c r="D4" s="59"/>
      <c r="E4" s="59"/>
      <c r="F4" s="59"/>
    </row>
    <row r="5" spans="1:12" s="81" customFormat="1" ht="25.5">
      <c r="A5" s="13">
        <v>1</v>
      </c>
      <c r="B5" s="14" t="s">
        <v>0</v>
      </c>
      <c r="C5" s="9" t="s">
        <v>1</v>
      </c>
      <c r="D5" s="10" t="s">
        <v>2</v>
      </c>
      <c r="E5" s="11" t="s">
        <v>3</v>
      </c>
      <c r="F5" s="12" t="s">
        <v>69</v>
      </c>
    </row>
    <row r="6" spans="1:12" s="81" customFormat="1" ht="392.45" customHeight="1">
      <c r="A6" s="39" t="s">
        <v>25</v>
      </c>
      <c r="B6" s="123" t="s">
        <v>91</v>
      </c>
      <c r="C6" s="124" t="s">
        <v>5</v>
      </c>
      <c r="D6" s="2">
        <v>1</v>
      </c>
      <c r="E6" s="47"/>
      <c r="F6" s="47"/>
      <c r="G6" s="81">
        <f>300+360+5*20+13*4+5*20+100+100+1500</f>
        <v>2612</v>
      </c>
      <c r="H6" s="81">
        <f>227+55.8*11+12*15+19*4+2*10+4*20+100+600</f>
        <v>1896.8</v>
      </c>
      <c r="I6" s="81">
        <f>H6*1.1</f>
        <v>2086.48</v>
      </c>
      <c r="J6" s="81">
        <f>I6*1.3</f>
        <v>2712.424</v>
      </c>
    </row>
    <row r="7" spans="1:12" s="81" customFormat="1" ht="29.45" customHeight="1">
      <c r="A7" s="39" t="s">
        <v>90</v>
      </c>
      <c r="B7" s="122" t="s">
        <v>73</v>
      </c>
      <c r="C7" s="82" t="s">
        <v>4</v>
      </c>
      <c r="D7" s="50">
        <v>10</v>
      </c>
      <c r="E7" s="44"/>
      <c r="F7" s="107"/>
    </row>
    <row r="8" spans="1:12" s="83" customFormat="1" ht="18.75" customHeight="1">
      <c r="A8" s="100">
        <v>3</v>
      </c>
      <c r="B8" s="101" t="s">
        <v>6</v>
      </c>
      <c r="C8" s="111" t="s">
        <v>18</v>
      </c>
      <c r="D8" s="50">
        <v>1</v>
      </c>
      <c r="E8" s="44"/>
      <c r="F8" s="107"/>
      <c r="G8" s="83">
        <f>70*0.8*0.4</f>
        <v>22.400000000000002</v>
      </c>
      <c r="I8" s="105">
        <v>60.2455</v>
      </c>
    </row>
    <row r="9" spans="1:12" s="81" customFormat="1" ht="22.5" customHeight="1">
      <c r="A9" s="84"/>
      <c r="B9" s="5" t="s">
        <v>14</v>
      </c>
      <c r="C9" s="54"/>
      <c r="D9" s="55"/>
      <c r="E9" s="85"/>
      <c r="F9" s="110"/>
      <c r="I9" s="81">
        <v>6932</v>
      </c>
      <c r="K9" s="81">
        <f>I9/I8</f>
        <v>115.06253579105493</v>
      </c>
      <c r="L9" s="81">
        <f>K9*1.17</f>
        <v>134.62316687553425</v>
      </c>
    </row>
    <row r="10" spans="1:12" s="81" customFormat="1" ht="16.5" customHeight="1">
      <c r="A10" s="61"/>
      <c r="B10" s="62"/>
      <c r="C10" s="63"/>
      <c r="D10" s="64"/>
      <c r="E10" s="65"/>
      <c r="F10" s="66"/>
    </row>
    <row r="11" spans="1:12" ht="0.75" customHeight="1">
      <c r="A11" s="59"/>
      <c r="B11" s="60"/>
      <c r="C11" s="59"/>
      <c r="D11" s="59"/>
      <c r="E11" s="59"/>
      <c r="F11" s="59"/>
      <c r="I11" s="105"/>
    </row>
    <row r="12" spans="1:12" s="81" customFormat="1" ht="32.25" customHeight="1">
      <c r="A12" s="8">
        <v>2</v>
      </c>
      <c r="B12" s="15" t="s">
        <v>13</v>
      </c>
      <c r="C12" s="9" t="s">
        <v>1</v>
      </c>
      <c r="D12" s="10" t="s">
        <v>2</v>
      </c>
      <c r="E12" s="11" t="s">
        <v>3</v>
      </c>
      <c r="F12" s="12" t="s">
        <v>69</v>
      </c>
      <c r="I12" s="105"/>
    </row>
    <row r="13" spans="1:12" s="81" customFormat="1" ht="204" customHeight="1">
      <c r="A13" s="125">
        <v>1</v>
      </c>
      <c r="B13" s="106" t="s">
        <v>70</v>
      </c>
      <c r="C13" s="49" t="s">
        <v>5</v>
      </c>
      <c r="D13" s="50">
        <v>1</v>
      </c>
      <c r="E13" s="44"/>
      <c r="F13" s="107"/>
    </row>
    <row r="14" spans="1:12" s="81" customFormat="1" ht="113.25" customHeight="1">
      <c r="A14" s="125">
        <v>2</v>
      </c>
      <c r="B14" s="98" t="s">
        <v>71</v>
      </c>
      <c r="C14" s="46" t="s">
        <v>5</v>
      </c>
      <c r="D14" s="2">
        <v>6</v>
      </c>
      <c r="E14" s="47"/>
      <c r="F14" s="48"/>
    </row>
    <row r="15" spans="1:12" s="81" customFormat="1" ht="119.25" customHeight="1">
      <c r="A15" s="125">
        <v>3</v>
      </c>
      <c r="B15" s="98" t="s">
        <v>72</v>
      </c>
      <c r="C15" s="46" t="s">
        <v>5</v>
      </c>
      <c r="D15" s="2">
        <v>4</v>
      </c>
      <c r="E15" s="47"/>
      <c r="F15" s="48"/>
    </row>
    <row r="16" spans="1:12" s="81" customFormat="1" ht="101.25" customHeight="1">
      <c r="A16" s="125">
        <v>4</v>
      </c>
      <c r="B16" s="98" t="s">
        <v>92</v>
      </c>
      <c r="C16" s="46" t="s">
        <v>5</v>
      </c>
      <c r="D16" s="2">
        <v>2</v>
      </c>
      <c r="E16" s="47"/>
      <c r="F16" s="48"/>
      <c r="H16" s="81">
        <f>80+40+13*3+15</f>
        <v>174</v>
      </c>
      <c r="I16" s="81">
        <f>H16*1.1*1.3</f>
        <v>248.82000000000002</v>
      </c>
    </row>
    <row r="17" spans="1:11" ht="29.25" customHeight="1">
      <c r="A17" s="125">
        <v>5</v>
      </c>
      <c r="B17" s="106" t="s">
        <v>74</v>
      </c>
      <c r="C17" s="49" t="s">
        <v>4</v>
      </c>
      <c r="D17" s="50">
        <v>180</v>
      </c>
      <c r="E17" s="51"/>
      <c r="F17" s="107"/>
      <c r="H17">
        <f>100+23*4+15</f>
        <v>207</v>
      </c>
      <c r="I17">
        <f>H17*1.1</f>
        <v>227.70000000000002</v>
      </c>
      <c r="J17">
        <f>I17*1.3</f>
        <v>296.01000000000005</v>
      </c>
    </row>
    <row r="18" spans="1:11" s="81" customFormat="1" ht="40.15" customHeight="1">
      <c r="A18" s="125">
        <v>6</v>
      </c>
      <c r="B18" s="106" t="s">
        <v>75</v>
      </c>
      <c r="C18" s="49" t="s">
        <v>4</v>
      </c>
      <c r="D18" s="50">
        <v>130</v>
      </c>
      <c r="E18" s="51"/>
      <c r="F18" s="107"/>
      <c r="H18" s="81">
        <f>100+20+23*4+15</f>
        <v>227</v>
      </c>
      <c r="I18" s="81">
        <f>H18*1.1</f>
        <v>249.70000000000002</v>
      </c>
      <c r="J18" s="81">
        <f>I18*1.3</f>
        <v>324.61</v>
      </c>
    </row>
    <row r="19" spans="1:11" s="81" customFormat="1" ht="51.75" customHeight="1">
      <c r="A19" s="125">
        <v>7</v>
      </c>
      <c r="B19" s="106" t="s">
        <v>43</v>
      </c>
      <c r="C19" s="49" t="s">
        <v>4</v>
      </c>
      <c r="D19" s="50">
        <v>1900</v>
      </c>
      <c r="E19" s="51"/>
      <c r="F19" s="107"/>
      <c r="G19" s="81">
        <f>50+40+2*15</f>
        <v>120</v>
      </c>
      <c r="H19" s="81">
        <f>100+50+30+25</f>
        <v>205</v>
      </c>
      <c r="I19" s="81">
        <f>H19*1.1</f>
        <v>225.50000000000003</v>
      </c>
      <c r="J19" s="81">
        <f>I19*1.3</f>
        <v>293.15000000000003</v>
      </c>
      <c r="K19" s="81">
        <f>J19*1.3</f>
        <v>381.09500000000008</v>
      </c>
    </row>
    <row r="20" spans="1:11" s="81" customFormat="1" ht="39" customHeight="1">
      <c r="A20" s="125">
        <v>8</v>
      </c>
      <c r="B20" s="106" t="s">
        <v>76</v>
      </c>
      <c r="C20" s="49" t="s">
        <v>4</v>
      </c>
      <c r="D20" s="50">
        <v>1300</v>
      </c>
      <c r="E20" s="51"/>
      <c r="F20" s="107"/>
      <c r="J20" s="81">
        <f>70+13*4+2*15+10+20+80</f>
        <v>262</v>
      </c>
      <c r="K20" s="81">
        <f>J20*1.3</f>
        <v>340.6</v>
      </c>
    </row>
    <row r="21" spans="1:11" s="81" customFormat="1" ht="42" customHeight="1">
      <c r="A21" s="125">
        <v>9</v>
      </c>
      <c r="B21" s="98" t="s">
        <v>77</v>
      </c>
      <c r="C21" s="46" t="s">
        <v>4</v>
      </c>
      <c r="D21" s="2">
        <v>15</v>
      </c>
      <c r="E21" s="3"/>
      <c r="F21" s="48"/>
      <c r="H21" s="106" t="s">
        <v>44</v>
      </c>
      <c r="J21" s="81">
        <f>70+12*4+2*15+10+20+80</f>
        <v>258</v>
      </c>
      <c r="K21" s="81">
        <f>J21*1.3</f>
        <v>335.40000000000003</v>
      </c>
    </row>
    <row r="22" spans="1:11" s="81" customFormat="1" ht="43.5" customHeight="1">
      <c r="A22" s="125">
        <v>10</v>
      </c>
      <c r="B22" s="98" t="s">
        <v>78</v>
      </c>
      <c r="C22" s="46" t="s">
        <v>4</v>
      </c>
      <c r="D22" s="2">
        <v>10</v>
      </c>
      <c r="E22" s="3"/>
      <c r="F22" s="48"/>
    </row>
    <row r="23" spans="1:11" s="81" customFormat="1" ht="42" customHeight="1">
      <c r="A23" s="125">
        <v>11</v>
      </c>
      <c r="B23" s="98" t="s">
        <v>79</v>
      </c>
      <c r="C23" s="46" t="s">
        <v>4</v>
      </c>
      <c r="D23" s="2">
        <v>10</v>
      </c>
      <c r="E23" s="3"/>
      <c r="F23" s="48"/>
      <c r="I23" s="81">
        <f>523/65</f>
        <v>8.046153846153846</v>
      </c>
      <c r="J23" s="81">
        <f>I23*1.17</f>
        <v>9.4139999999999997</v>
      </c>
    </row>
    <row r="24" spans="1:11" s="81" customFormat="1" ht="45" customHeight="1">
      <c r="A24" s="125">
        <v>12</v>
      </c>
      <c r="B24" s="98" t="s">
        <v>80</v>
      </c>
      <c r="C24" s="46" t="s">
        <v>4</v>
      </c>
      <c r="D24" s="2">
        <v>10</v>
      </c>
      <c r="E24" s="3"/>
      <c r="F24" s="48"/>
    </row>
    <row r="25" spans="1:11" s="81" customFormat="1" ht="43.5" customHeight="1">
      <c r="A25" s="125">
        <v>13</v>
      </c>
      <c r="B25" s="52" t="s">
        <v>46</v>
      </c>
      <c r="C25" s="1" t="s">
        <v>5</v>
      </c>
      <c r="D25" s="2">
        <v>10</v>
      </c>
      <c r="E25" s="3"/>
      <c r="F25" s="48"/>
    </row>
    <row r="26" spans="1:11" s="81" customFormat="1" ht="28.5" customHeight="1">
      <c r="A26" s="125">
        <v>14</v>
      </c>
      <c r="B26" s="52" t="s">
        <v>45</v>
      </c>
      <c r="C26" s="1" t="s">
        <v>5</v>
      </c>
      <c r="D26" s="2">
        <v>12</v>
      </c>
      <c r="E26" s="3"/>
      <c r="F26" s="48"/>
      <c r="I26" s="81">
        <f>308/65</f>
        <v>4.7384615384615385</v>
      </c>
      <c r="J26" s="81">
        <f>I26*1.17</f>
        <v>5.5439999999999996</v>
      </c>
    </row>
    <row r="27" spans="1:11" s="81" customFormat="1" ht="30" customHeight="1">
      <c r="A27" s="125">
        <v>15</v>
      </c>
      <c r="B27" s="6" t="s">
        <v>26</v>
      </c>
      <c r="C27" s="1" t="s">
        <v>5</v>
      </c>
      <c r="D27" s="2">
        <v>43</v>
      </c>
      <c r="E27" s="3"/>
      <c r="F27" s="48"/>
      <c r="I27" s="81">
        <f>212/65</f>
        <v>3.2615384615384615</v>
      </c>
      <c r="J27" s="81">
        <f>I27*1.17</f>
        <v>3.8159999999999998</v>
      </c>
    </row>
    <row r="28" spans="1:11" s="81" customFormat="1" ht="26.25" customHeight="1">
      <c r="A28" s="125">
        <v>16</v>
      </c>
      <c r="B28" s="6" t="s">
        <v>27</v>
      </c>
      <c r="C28" s="1" t="s">
        <v>5</v>
      </c>
      <c r="D28" s="2">
        <v>11</v>
      </c>
      <c r="E28" s="3"/>
      <c r="F28" s="48"/>
    </row>
    <row r="29" spans="1:11" s="81" customFormat="1" ht="28.5" customHeight="1">
      <c r="A29" s="125">
        <v>17</v>
      </c>
      <c r="B29" s="6" t="s">
        <v>47</v>
      </c>
      <c r="C29" s="1" t="s">
        <v>5</v>
      </c>
      <c r="D29" s="2">
        <v>4</v>
      </c>
      <c r="E29" s="3"/>
      <c r="F29" s="48"/>
    </row>
    <row r="30" spans="1:11" s="81" customFormat="1" ht="32.25" customHeight="1">
      <c r="A30" s="125">
        <v>18</v>
      </c>
      <c r="B30" s="126" t="s">
        <v>81</v>
      </c>
      <c r="C30" s="1" t="s">
        <v>5</v>
      </c>
      <c r="D30" s="2">
        <v>2</v>
      </c>
      <c r="E30" s="3"/>
      <c r="F30" s="48"/>
      <c r="J30" s="81">
        <f>200+80+15+12*4+20</f>
        <v>363</v>
      </c>
      <c r="K30" s="81">
        <f>1.4*J30</f>
        <v>508.2</v>
      </c>
    </row>
    <row r="31" spans="1:11" s="81" customFormat="1" ht="43.15" customHeight="1">
      <c r="A31" s="125">
        <v>19</v>
      </c>
      <c r="B31" s="126" t="s">
        <v>53</v>
      </c>
      <c r="C31" s="1" t="s">
        <v>5</v>
      </c>
      <c r="D31" s="2">
        <v>12</v>
      </c>
      <c r="E31" s="3"/>
      <c r="F31" s="48"/>
    </row>
    <row r="32" spans="1:11" s="81" customFormat="1" ht="37.5" customHeight="1">
      <c r="A32" s="125">
        <v>20</v>
      </c>
      <c r="B32" s="52" t="s">
        <v>28</v>
      </c>
      <c r="C32" s="1" t="s">
        <v>5</v>
      </c>
      <c r="D32" s="2">
        <v>139</v>
      </c>
      <c r="E32" s="3"/>
      <c r="F32" s="48"/>
      <c r="J32" s="81">
        <f>200+80+15+13*4+20+200+4*20</f>
        <v>647</v>
      </c>
      <c r="K32" s="81">
        <f>J32*1.4</f>
        <v>905.8</v>
      </c>
    </row>
    <row r="33" spans="1:16" s="81" customFormat="1" ht="41.25" customHeight="1">
      <c r="A33" s="125">
        <v>21</v>
      </c>
      <c r="B33" s="52" t="s">
        <v>37</v>
      </c>
      <c r="C33" s="49" t="s">
        <v>5</v>
      </c>
      <c r="D33" s="50">
        <v>12</v>
      </c>
      <c r="E33" s="51"/>
      <c r="F33" s="107"/>
      <c r="H33" s="81">
        <v>13.5</v>
      </c>
    </row>
    <row r="34" spans="1:16" s="81" customFormat="1" ht="41.25" customHeight="1">
      <c r="A34" s="125">
        <v>22</v>
      </c>
      <c r="B34" s="52" t="s">
        <v>48</v>
      </c>
      <c r="C34" s="49" t="s">
        <v>5</v>
      </c>
      <c r="D34" s="50">
        <v>47</v>
      </c>
      <c r="E34" s="51"/>
      <c r="F34" s="107"/>
      <c r="I34" s="81">
        <f>(2000+20+15+15+4*4+60+20+10+10)+(5000+100)+(6*60+6*20+3*4+12*10)</f>
        <v>7878</v>
      </c>
      <c r="K34" s="81">
        <f>I34*1.1</f>
        <v>8665.8000000000011</v>
      </c>
      <c r="L34" s="81">
        <f>K34*1.3</f>
        <v>11265.540000000003</v>
      </c>
    </row>
    <row r="35" spans="1:16" s="81" customFormat="1" ht="45" customHeight="1">
      <c r="A35" s="125">
        <v>23</v>
      </c>
      <c r="B35" s="52" t="s">
        <v>49</v>
      </c>
      <c r="C35" s="1" t="s">
        <v>5</v>
      </c>
      <c r="D35" s="2">
        <v>72</v>
      </c>
      <c r="E35" s="3"/>
      <c r="F35" s="48"/>
    </row>
    <row r="36" spans="1:16" s="81" customFormat="1" ht="16.5" customHeight="1">
      <c r="A36" s="125">
        <v>26</v>
      </c>
      <c r="B36" s="52" t="s">
        <v>50</v>
      </c>
      <c r="C36" s="49" t="s">
        <v>5</v>
      </c>
      <c r="D36" s="50">
        <v>12</v>
      </c>
      <c r="E36" s="51"/>
      <c r="F36" s="107"/>
    </row>
    <row r="37" spans="1:16" s="81" customFormat="1" ht="15.75" customHeight="1">
      <c r="A37" s="125">
        <v>27</v>
      </c>
      <c r="B37" s="52" t="s">
        <v>51</v>
      </c>
      <c r="C37" s="49" t="s">
        <v>5</v>
      </c>
      <c r="D37" s="50">
        <v>24</v>
      </c>
      <c r="E37" s="51"/>
      <c r="F37" s="107"/>
    </row>
    <row r="38" spans="1:16" s="81" customFormat="1" ht="40.5" customHeight="1">
      <c r="A38" s="125">
        <v>30</v>
      </c>
      <c r="B38" s="98" t="s">
        <v>82</v>
      </c>
      <c r="C38" s="46" t="s">
        <v>5</v>
      </c>
      <c r="D38" s="2">
        <v>1</v>
      </c>
      <c r="E38" s="3"/>
      <c r="F38" s="48"/>
    </row>
    <row r="39" spans="1:16" s="81" customFormat="1" ht="53.45" customHeight="1">
      <c r="A39" s="125">
        <v>31</v>
      </c>
      <c r="B39" s="98" t="s">
        <v>52</v>
      </c>
      <c r="C39" s="46" t="s">
        <v>5</v>
      </c>
      <c r="D39" s="2">
        <v>36</v>
      </c>
      <c r="E39" s="3"/>
      <c r="F39" s="48"/>
    </row>
    <row r="40" spans="1:16" s="81" customFormat="1" ht="17.45" customHeight="1">
      <c r="A40" s="125">
        <v>32</v>
      </c>
      <c r="B40" s="6" t="s">
        <v>29</v>
      </c>
      <c r="C40" s="49" t="s">
        <v>5</v>
      </c>
      <c r="D40" s="50">
        <v>78</v>
      </c>
      <c r="E40" s="51"/>
      <c r="F40" s="48"/>
    </row>
    <row r="41" spans="1:16" s="81" customFormat="1" ht="47.45" customHeight="1">
      <c r="A41" s="125">
        <v>33</v>
      </c>
      <c r="B41" s="98" t="s">
        <v>40</v>
      </c>
      <c r="C41" s="46" t="s">
        <v>5</v>
      </c>
      <c r="D41" s="2">
        <v>12</v>
      </c>
      <c r="E41" s="3"/>
      <c r="F41" s="48"/>
    </row>
    <row r="42" spans="1:16" s="81" customFormat="1" ht="22.9" customHeight="1">
      <c r="A42" s="125">
        <v>34</v>
      </c>
      <c r="B42" s="38" t="s">
        <v>6</v>
      </c>
      <c r="C42" s="111" t="s">
        <v>18</v>
      </c>
      <c r="D42" s="88">
        <v>1</v>
      </c>
      <c r="E42" s="41"/>
      <c r="F42" s="48"/>
    </row>
    <row r="43" spans="1:16" s="81" customFormat="1" ht="24.75" customHeight="1">
      <c r="B43" s="147" t="s">
        <v>7</v>
      </c>
      <c r="C43" s="148"/>
      <c r="D43" s="148"/>
      <c r="E43" s="149"/>
      <c r="F43" s="32"/>
      <c r="K43" s="86">
        <v>24</v>
      </c>
      <c r="L43" s="6" t="s">
        <v>38</v>
      </c>
      <c r="M43" s="1" t="s">
        <v>5</v>
      </c>
      <c r="N43" s="2">
        <v>36</v>
      </c>
      <c r="O43" s="3">
        <v>12</v>
      </c>
      <c r="P43" s="48">
        <f t="shared" ref="P43:P44" si="0">O43*N43</f>
        <v>432</v>
      </c>
    </row>
    <row r="44" spans="1:16" s="81" customFormat="1" ht="20.25" customHeight="1">
      <c r="A44" s="59"/>
      <c r="B44" s="62"/>
      <c r="C44" s="67"/>
      <c r="D44" s="67"/>
      <c r="E44" s="67"/>
      <c r="F44" s="68"/>
      <c r="K44" s="86">
        <v>25</v>
      </c>
      <c r="L44" s="6" t="s">
        <v>39</v>
      </c>
      <c r="M44" s="1" t="s">
        <v>5</v>
      </c>
      <c r="N44" s="2">
        <v>9</v>
      </c>
      <c r="O44" s="3">
        <v>82</v>
      </c>
      <c r="P44" s="48">
        <f t="shared" si="0"/>
        <v>738</v>
      </c>
    </row>
    <row r="45" spans="1:16" s="81" customFormat="1" ht="19.5" hidden="1" customHeight="1">
      <c r="A45" s="59"/>
      <c r="B45" s="62"/>
      <c r="C45" s="67"/>
      <c r="D45" s="67"/>
      <c r="E45" s="67"/>
      <c r="F45" s="68"/>
    </row>
    <row r="46" spans="1:16" ht="43.5" customHeight="1">
      <c r="A46" s="16">
        <v>3</v>
      </c>
      <c r="B46" s="7" t="s">
        <v>9</v>
      </c>
      <c r="C46" s="9" t="s">
        <v>1</v>
      </c>
      <c r="D46" s="10" t="s">
        <v>2</v>
      </c>
      <c r="E46" s="11" t="s">
        <v>3</v>
      </c>
      <c r="F46" s="12" t="s">
        <v>69</v>
      </c>
      <c r="H46">
        <f>97*1.17</f>
        <v>113.49</v>
      </c>
    </row>
    <row r="47" spans="1:16" ht="51">
      <c r="A47" s="87">
        <v>1</v>
      </c>
      <c r="B47" s="45" t="s">
        <v>41</v>
      </c>
      <c r="C47" s="1" t="s">
        <v>4</v>
      </c>
      <c r="D47" s="2">
        <v>100</v>
      </c>
      <c r="E47" s="3"/>
      <c r="F47" s="4"/>
    </row>
    <row r="48" spans="1:16" s="81" customFormat="1" ht="66.75" customHeight="1">
      <c r="A48" s="87">
        <f t="shared" ref="A48:A49" si="1">A47+1</f>
        <v>2</v>
      </c>
      <c r="B48" s="45" t="s">
        <v>30</v>
      </c>
      <c r="C48" s="49" t="s">
        <v>4</v>
      </c>
      <c r="D48" s="50">
        <v>500</v>
      </c>
      <c r="E48" s="51"/>
      <c r="F48" s="42"/>
    </row>
    <row r="49" spans="1:8" s="81" customFormat="1" ht="18.600000000000001" customHeight="1">
      <c r="A49" s="87">
        <f t="shared" si="1"/>
        <v>3</v>
      </c>
      <c r="B49" s="38" t="s">
        <v>6</v>
      </c>
      <c r="C49" s="111" t="s">
        <v>18</v>
      </c>
      <c r="D49" s="40">
        <v>1</v>
      </c>
      <c r="E49" s="41"/>
      <c r="F49" s="42"/>
      <c r="H49" s="81">
        <f>105*1.17</f>
        <v>122.85</v>
      </c>
    </row>
    <row r="50" spans="1:8" s="81" customFormat="1" ht="17.25" customHeight="1">
      <c r="B50" s="5" t="s">
        <v>8</v>
      </c>
      <c r="C50" s="54"/>
      <c r="D50" s="55"/>
      <c r="E50" s="56"/>
      <c r="F50" s="23"/>
    </row>
    <row r="51" spans="1:8" s="81" customFormat="1" ht="16.5" customHeight="1">
      <c r="A51" s="59"/>
      <c r="B51" s="60"/>
      <c r="C51" s="59"/>
      <c r="D51" s="59"/>
      <c r="E51" s="59"/>
      <c r="F51" s="59"/>
    </row>
    <row r="52" spans="1:8" s="81" customFormat="1" hidden="1">
      <c r="A52" s="69"/>
      <c r="B52" s="70"/>
      <c r="C52" s="71"/>
      <c r="D52" s="71"/>
      <c r="E52" s="71"/>
      <c r="F52" s="72"/>
    </row>
    <row r="53" spans="1:8" s="81" customFormat="1" ht="25.5">
      <c r="A53" s="16">
        <v>4</v>
      </c>
      <c r="B53" s="7" t="s">
        <v>16</v>
      </c>
      <c r="C53" s="9" t="s">
        <v>1</v>
      </c>
      <c r="D53" s="10" t="s">
        <v>2</v>
      </c>
      <c r="E53" s="11" t="s">
        <v>3</v>
      </c>
      <c r="F53" s="12" t="s">
        <v>69</v>
      </c>
    </row>
    <row r="54" spans="1:8" s="81" customFormat="1" ht="84" customHeight="1">
      <c r="A54" s="128">
        <v>1</v>
      </c>
      <c r="B54" s="127" t="s">
        <v>34</v>
      </c>
      <c r="C54" s="49" t="s">
        <v>4</v>
      </c>
      <c r="D54" s="43">
        <v>95</v>
      </c>
      <c r="E54" s="51"/>
      <c r="F54" s="120"/>
    </row>
    <row r="55" spans="1:8" ht="57.6" customHeight="1">
      <c r="A55" s="128">
        <v>2</v>
      </c>
      <c r="B55" s="127" t="s">
        <v>31</v>
      </c>
      <c r="C55" s="49" t="s">
        <v>4</v>
      </c>
      <c r="D55" s="43">
        <v>55</v>
      </c>
      <c r="E55" s="44"/>
      <c r="F55" s="120"/>
    </row>
    <row r="56" spans="1:8" ht="58.5" customHeight="1">
      <c r="A56" s="128">
        <v>3</v>
      </c>
      <c r="B56" s="127" t="s">
        <v>32</v>
      </c>
      <c r="C56" s="49" t="s">
        <v>5</v>
      </c>
      <c r="D56" s="43">
        <v>5</v>
      </c>
      <c r="E56" s="44"/>
      <c r="F56" s="120"/>
    </row>
    <row r="57" spans="1:8" s="81" customFormat="1" ht="26.25" customHeight="1">
      <c r="A57" s="128">
        <v>4</v>
      </c>
      <c r="B57" s="35" t="s">
        <v>6</v>
      </c>
      <c r="C57" s="111" t="s">
        <v>18</v>
      </c>
      <c r="D57" s="57">
        <v>1</v>
      </c>
      <c r="E57" s="47"/>
      <c r="F57" s="90"/>
    </row>
    <row r="58" spans="1:8" s="81" customFormat="1" ht="29.25" customHeight="1">
      <c r="A58" s="102"/>
      <c r="B58" s="144" t="s">
        <v>10</v>
      </c>
      <c r="C58" s="145"/>
      <c r="D58" s="145"/>
      <c r="E58" s="146"/>
      <c r="F58" s="23"/>
    </row>
    <row r="59" spans="1:8" s="81" customFormat="1" ht="19.149999999999999" customHeight="1">
      <c r="A59" s="67"/>
      <c r="B59" s="60"/>
      <c r="C59" s="76"/>
      <c r="D59" s="59"/>
      <c r="E59" s="59"/>
      <c r="F59" s="59"/>
    </row>
    <row r="60" spans="1:8" s="81" customFormat="1" ht="51" customHeight="1">
      <c r="A60" s="34">
        <v>5</v>
      </c>
      <c r="B60" s="7" t="s">
        <v>24</v>
      </c>
      <c r="C60" s="9" t="s">
        <v>1</v>
      </c>
      <c r="D60" s="10" t="s">
        <v>2</v>
      </c>
      <c r="E60" s="11" t="s">
        <v>3</v>
      </c>
      <c r="F60" s="12" t="s">
        <v>69</v>
      </c>
    </row>
    <row r="61" spans="1:8" s="81" customFormat="1" ht="58.15" customHeight="1">
      <c r="A61" s="91">
        <v>1</v>
      </c>
      <c r="B61" s="127" t="s">
        <v>33</v>
      </c>
      <c r="C61" s="1" t="s">
        <v>4</v>
      </c>
      <c r="D61" s="57">
        <v>65</v>
      </c>
      <c r="E61" s="3"/>
      <c r="F61" s="99"/>
    </row>
    <row r="62" spans="1:8" s="81" customFormat="1" ht="63.75">
      <c r="A62" s="89">
        <v>2</v>
      </c>
      <c r="B62" s="45" t="s">
        <v>54</v>
      </c>
      <c r="C62" s="1" t="s">
        <v>5</v>
      </c>
      <c r="D62" s="57">
        <v>5</v>
      </c>
      <c r="E62" s="47"/>
      <c r="F62" s="99"/>
    </row>
    <row r="63" spans="1:8" ht="72.599999999999994" customHeight="1">
      <c r="A63" s="91">
        <f>A62+1</f>
        <v>3</v>
      </c>
      <c r="B63" s="45" t="s">
        <v>83</v>
      </c>
      <c r="C63" s="1" t="s">
        <v>5</v>
      </c>
      <c r="D63" s="57">
        <v>2</v>
      </c>
      <c r="E63" s="47"/>
      <c r="F63" s="99"/>
    </row>
    <row r="64" spans="1:8" ht="68.45" customHeight="1">
      <c r="A64" s="91">
        <f>A63+1</f>
        <v>4</v>
      </c>
      <c r="B64" s="45" t="s">
        <v>84</v>
      </c>
      <c r="C64" s="1" t="s">
        <v>5</v>
      </c>
      <c r="D64" s="57">
        <v>2</v>
      </c>
      <c r="E64" s="47"/>
      <c r="F64" s="99"/>
    </row>
    <row r="65" spans="1:10" s="81" customFormat="1" ht="68.45" customHeight="1">
      <c r="A65" s="91">
        <f>A64+1</f>
        <v>5</v>
      </c>
      <c r="B65" s="45" t="s">
        <v>85</v>
      </c>
      <c r="C65" s="1" t="s">
        <v>4</v>
      </c>
      <c r="D65" s="57">
        <v>20</v>
      </c>
      <c r="E65" s="47"/>
      <c r="F65" s="99"/>
    </row>
    <row r="66" spans="1:10" s="36" customFormat="1" ht="25.9" customHeight="1">
      <c r="A66" s="91">
        <v>6</v>
      </c>
      <c r="B66" s="127" t="s">
        <v>6</v>
      </c>
      <c r="C66" s="111" t="s">
        <v>18</v>
      </c>
      <c r="D66" s="57">
        <v>1</v>
      </c>
      <c r="E66" s="47"/>
      <c r="F66" s="99"/>
      <c r="J66" s="36">
        <f>5*3.5</f>
        <v>17.5</v>
      </c>
    </row>
    <row r="67" spans="1:10" s="36" customFormat="1" ht="25.9" customHeight="1">
      <c r="A67" s="129"/>
      <c r="B67" s="144" t="s">
        <v>15</v>
      </c>
      <c r="C67" s="145"/>
      <c r="D67" s="145"/>
      <c r="E67" s="146"/>
      <c r="F67" s="23"/>
    </row>
    <row r="68" spans="1:10" s="36" customFormat="1" ht="18" hidden="1" customHeight="1">
      <c r="A68" s="103"/>
      <c r="B68" s="144"/>
      <c r="C68" s="145"/>
      <c r="D68" s="145"/>
      <c r="E68" s="146"/>
      <c r="F68" s="23"/>
    </row>
    <row r="69" spans="1:10" s="36" customFormat="1" ht="39.75" customHeight="1">
      <c r="A69" s="19">
        <v>6</v>
      </c>
      <c r="B69" s="17" t="s">
        <v>35</v>
      </c>
      <c r="C69" s="9" t="s">
        <v>1</v>
      </c>
      <c r="D69" s="10" t="s">
        <v>2</v>
      </c>
      <c r="E69" s="11" t="s">
        <v>3</v>
      </c>
      <c r="F69" s="12" t="s">
        <v>69</v>
      </c>
    </row>
    <row r="70" spans="1:10" s="36" customFormat="1" ht="114.75" customHeight="1">
      <c r="A70" s="94">
        <v>2</v>
      </c>
      <c r="B70" s="93" t="s">
        <v>86</v>
      </c>
      <c r="C70" s="1" t="s">
        <v>5</v>
      </c>
      <c r="D70" s="2">
        <v>12</v>
      </c>
      <c r="E70" s="3"/>
      <c r="F70" s="4"/>
    </row>
    <row r="71" spans="1:10" s="36" customFormat="1" ht="57" customHeight="1">
      <c r="A71" s="94">
        <v>3</v>
      </c>
      <c r="B71" s="92" t="s">
        <v>87</v>
      </c>
      <c r="C71" s="1" t="s">
        <v>4</v>
      </c>
      <c r="D71" s="2">
        <v>200</v>
      </c>
      <c r="E71" s="3"/>
      <c r="F71" s="4"/>
    </row>
    <row r="72" spans="1:10" s="36" customFormat="1" ht="38.25" customHeight="1">
      <c r="A72" s="94">
        <v>4</v>
      </c>
      <c r="B72" s="92" t="s">
        <v>56</v>
      </c>
      <c r="C72" s="1" t="s">
        <v>4</v>
      </c>
      <c r="D72" s="2">
        <v>980</v>
      </c>
      <c r="E72" s="3"/>
      <c r="F72" s="4"/>
    </row>
    <row r="73" spans="1:10" s="81" customFormat="1" ht="30" customHeight="1">
      <c r="A73" s="94">
        <v>6</v>
      </c>
      <c r="B73" s="92" t="s">
        <v>57</v>
      </c>
      <c r="C73" s="1" t="s">
        <v>5</v>
      </c>
      <c r="D73" s="2">
        <v>46</v>
      </c>
      <c r="E73" s="3"/>
      <c r="F73" s="4"/>
    </row>
    <row r="74" spans="1:10" s="81" customFormat="1" ht="25.5" customHeight="1">
      <c r="A74" s="94">
        <v>7</v>
      </c>
      <c r="B74" s="92" t="s">
        <v>36</v>
      </c>
      <c r="C74" s="1" t="s">
        <v>18</v>
      </c>
      <c r="D74" s="2">
        <v>1</v>
      </c>
      <c r="E74" s="3"/>
      <c r="F74" s="4"/>
    </row>
    <row r="75" spans="1:10" s="81" customFormat="1" ht="15" customHeight="1">
      <c r="A75" s="104"/>
      <c r="B75" s="133" t="s">
        <v>17</v>
      </c>
      <c r="C75" s="134"/>
      <c r="D75" s="134"/>
      <c r="E75" s="135"/>
      <c r="F75" s="18"/>
    </row>
    <row r="76" spans="1:10" s="81" customFormat="1" ht="15.6" customHeight="1">
      <c r="A76" s="59"/>
      <c r="B76" s="62"/>
      <c r="C76" s="67"/>
      <c r="D76" s="67"/>
      <c r="E76" s="67"/>
      <c r="F76" s="80"/>
    </row>
    <row r="77" spans="1:10" s="81" customFormat="1" ht="36.75" customHeight="1">
      <c r="A77" s="19">
        <v>7</v>
      </c>
      <c r="B77" s="17" t="s">
        <v>58</v>
      </c>
      <c r="C77" s="9" t="s">
        <v>1</v>
      </c>
      <c r="D77" s="10" t="s">
        <v>2</v>
      </c>
      <c r="E77" s="11" t="s">
        <v>3</v>
      </c>
      <c r="F77" s="12" t="s">
        <v>69</v>
      </c>
    </row>
    <row r="78" spans="1:10" s="81" customFormat="1" ht="41.25" customHeight="1">
      <c r="A78" s="94" t="s">
        <v>25</v>
      </c>
      <c r="B78" s="92" t="s">
        <v>93</v>
      </c>
      <c r="C78" s="49" t="s">
        <v>59</v>
      </c>
      <c r="D78" s="50">
        <v>1</v>
      </c>
      <c r="E78" s="51"/>
      <c r="F78" s="42"/>
    </row>
    <row r="79" spans="1:10" s="81" customFormat="1" ht="39.75" customHeight="1">
      <c r="A79" s="94">
        <f>A78+1</f>
        <v>2</v>
      </c>
      <c r="B79" s="92" t="s">
        <v>60</v>
      </c>
      <c r="C79" s="49" t="s">
        <v>59</v>
      </c>
      <c r="D79" s="50">
        <v>12</v>
      </c>
      <c r="E79" s="51"/>
      <c r="F79" s="42"/>
    </row>
    <row r="80" spans="1:10" s="81" customFormat="1" ht="42" customHeight="1">
      <c r="A80" s="94">
        <v>3</v>
      </c>
      <c r="B80" s="92" t="s">
        <v>88</v>
      </c>
      <c r="C80" s="1" t="s">
        <v>61</v>
      </c>
      <c r="D80" s="2">
        <v>25</v>
      </c>
      <c r="E80" s="3"/>
      <c r="F80" s="4"/>
    </row>
    <row r="81" spans="1:14" s="81" customFormat="1" ht="42" customHeight="1">
      <c r="A81" s="94">
        <v>4</v>
      </c>
      <c r="B81" s="92" t="s">
        <v>89</v>
      </c>
      <c r="C81" s="1" t="s">
        <v>61</v>
      </c>
      <c r="D81" s="2">
        <v>10</v>
      </c>
      <c r="E81" s="3"/>
      <c r="F81" s="4"/>
    </row>
    <row r="82" spans="1:14" ht="42.75" customHeight="1">
      <c r="A82" s="94">
        <v>5</v>
      </c>
      <c r="B82" s="92" t="s">
        <v>55</v>
      </c>
      <c r="C82" s="1" t="s">
        <v>61</v>
      </c>
      <c r="D82" s="2">
        <v>10</v>
      </c>
      <c r="E82" s="3"/>
      <c r="F82" s="4"/>
      <c r="I82" s="91">
        <v>1</v>
      </c>
      <c r="J82" s="92" t="s">
        <v>42</v>
      </c>
      <c r="K82" s="37" t="s">
        <v>5</v>
      </c>
      <c r="L82" s="57">
        <v>4</v>
      </c>
      <c r="M82" s="3">
        <v>100</v>
      </c>
      <c r="N82" s="99">
        <f>L82*M82</f>
        <v>400</v>
      </c>
    </row>
    <row r="83" spans="1:14" ht="44.25" customHeight="1">
      <c r="A83" s="94">
        <v>6</v>
      </c>
      <c r="B83" s="92" t="s">
        <v>64</v>
      </c>
      <c r="C83" s="1" t="s">
        <v>61</v>
      </c>
      <c r="D83" s="2">
        <v>180</v>
      </c>
      <c r="E83" s="3"/>
      <c r="F83" s="4"/>
    </row>
    <row r="84" spans="1:14" s="81" customFormat="1" ht="33" customHeight="1">
      <c r="A84" s="94">
        <v>7</v>
      </c>
      <c r="B84" s="92" t="s">
        <v>62</v>
      </c>
      <c r="C84" s="1" t="s">
        <v>5</v>
      </c>
      <c r="D84" s="2">
        <v>4</v>
      </c>
      <c r="E84" s="3"/>
      <c r="F84" s="4"/>
    </row>
    <row r="85" spans="1:14" s="81" customFormat="1" ht="27" customHeight="1">
      <c r="A85" s="94">
        <v>8</v>
      </c>
      <c r="B85" s="92" t="s">
        <v>36</v>
      </c>
      <c r="C85" s="1" t="s">
        <v>18</v>
      </c>
      <c r="D85" s="2">
        <v>1</v>
      </c>
      <c r="E85" s="3"/>
      <c r="F85" s="4"/>
    </row>
    <row r="86" spans="1:14" s="81" customFormat="1" ht="15" customHeight="1">
      <c r="A86" s="104"/>
      <c r="B86" s="133" t="s">
        <v>63</v>
      </c>
      <c r="C86" s="134"/>
      <c r="D86" s="134"/>
      <c r="E86" s="135"/>
      <c r="F86" s="18"/>
    </row>
    <row r="87" spans="1:14" s="81" customFormat="1" ht="12" customHeight="1">
      <c r="A87" s="59"/>
      <c r="B87" s="62"/>
      <c r="C87" s="67"/>
      <c r="D87" s="67"/>
      <c r="E87" s="67"/>
      <c r="F87" s="80"/>
    </row>
    <row r="88" spans="1:14" s="81" customFormat="1" ht="29.25" customHeight="1">
      <c r="A88" s="19">
        <v>8</v>
      </c>
      <c r="B88" s="17" t="s">
        <v>65</v>
      </c>
      <c r="C88" s="9" t="s">
        <v>1</v>
      </c>
      <c r="D88" s="10" t="s">
        <v>2</v>
      </c>
      <c r="E88" s="11" t="s">
        <v>3</v>
      </c>
      <c r="F88" s="12" t="s">
        <v>69</v>
      </c>
    </row>
    <row r="89" spans="1:14" s="81" customFormat="1" ht="27" customHeight="1">
      <c r="A89" s="112" t="s">
        <v>25</v>
      </c>
      <c r="B89" s="92" t="s">
        <v>66</v>
      </c>
      <c r="C89" s="1" t="s">
        <v>59</v>
      </c>
      <c r="D89" s="113">
        <v>1</v>
      </c>
      <c r="E89" s="114"/>
      <c r="F89" s="115"/>
    </row>
    <row r="90" spans="1:14" s="81" customFormat="1" ht="42.75" customHeight="1">
      <c r="A90" s="112">
        <v>2</v>
      </c>
      <c r="B90" s="92" t="s">
        <v>94</v>
      </c>
      <c r="C90" s="49" t="s">
        <v>61</v>
      </c>
      <c r="D90" s="116">
        <v>560</v>
      </c>
      <c r="E90" s="114"/>
      <c r="F90" s="115"/>
    </row>
    <row r="91" spans="1:14" s="81" customFormat="1" ht="30.75" customHeight="1">
      <c r="A91" s="112">
        <v>3</v>
      </c>
      <c r="B91" s="92" t="s">
        <v>67</v>
      </c>
      <c r="C91" s="1" t="s">
        <v>5</v>
      </c>
      <c r="D91" s="113">
        <v>34</v>
      </c>
      <c r="E91" s="114"/>
      <c r="F91" s="115"/>
    </row>
    <row r="92" spans="1:14" s="81" customFormat="1" ht="28.5" customHeight="1">
      <c r="A92" s="94">
        <v>4</v>
      </c>
      <c r="B92" s="92" t="s">
        <v>36</v>
      </c>
      <c r="C92" s="1" t="s">
        <v>18</v>
      </c>
      <c r="D92" s="2">
        <v>1</v>
      </c>
      <c r="E92" s="3"/>
      <c r="F92" s="4"/>
    </row>
    <row r="93" spans="1:14" ht="19.5" customHeight="1">
      <c r="A93" s="104"/>
      <c r="B93" s="133" t="s">
        <v>68</v>
      </c>
      <c r="C93" s="134"/>
      <c r="D93" s="134"/>
      <c r="E93" s="135"/>
      <c r="F93" s="18"/>
    </row>
    <row r="94" spans="1:14">
      <c r="A94" s="117"/>
      <c r="B94" s="118"/>
      <c r="C94" s="118"/>
      <c r="D94" s="118"/>
      <c r="E94" s="118"/>
      <c r="F94" s="119"/>
    </row>
    <row r="95" spans="1:14" s="81" customFormat="1">
      <c r="A95" s="59"/>
      <c r="B95" s="62"/>
      <c r="C95" s="67"/>
      <c r="D95" s="67"/>
      <c r="E95" s="67"/>
      <c r="F95" s="80"/>
    </row>
    <row r="96" spans="1:14" s="81" customFormat="1" ht="0.75" customHeight="1">
      <c r="A96" s="59"/>
      <c r="B96" s="62"/>
      <c r="C96" s="67"/>
      <c r="D96" s="67"/>
      <c r="E96" s="67"/>
      <c r="F96" s="80"/>
    </row>
    <row r="97" spans="1:6" s="81" customFormat="1">
      <c r="A97" s="59"/>
      <c r="B97" s="62"/>
      <c r="C97" s="67"/>
      <c r="D97" s="67"/>
      <c r="E97" s="67"/>
      <c r="F97" s="80"/>
    </row>
    <row r="98" spans="1:6" s="81" customFormat="1" ht="30" customHeight="1">
      <c r="A98" s="59"/>
      <c r="B98" s="62"/>
      <c r="C98" s="67"/>
      <c r="D98" s="67"/>
      <c r="E98" s="67"/>
      <c r="F98" s="80"/>
    </row>
    <row r="99" spans="1:6" s="81" customFormat="1" ht="8.25" customHeight="1">
      <c r="A99" s="59"/>
      <c r="B99" s="62"/>
      <c r="C99" s="67"/>
      <c r="D99" s="67"/>
      <c r="E99" s="67"/>
      <c r="F99" s="80"/>
    </row>
    <row r="100" spans="1:6" s="81" customFormat="1" ht="18" hidden="1" customHeight="1">
      <c r="A100" s="59"/>
      <c r="B100" s="62"/>
      <c r="C100" s="67"/>
      <c r="D100" s="67"/>
      <c r="E100" s="67"/>
      <c r="F100" s="80"/>
    </row>
    <row r="101" spans="1:6" s="81" customFormat="1" ht="17.25" hidden="1" customHeight="1">
      <c r="A101" s="59"/>
      <c r="B101" s="62"/>
      <c r="C101" s="67"/>
      <c r="D101" s="67"/>
      <c r="E101" s="67"/>
      <c r="F101" s="80"/>
    </row>
    <row r="102" spans="1:6" ht="15" hidden="1">
      <c r="A102" s="137" t="s">
        <v>11</v>
      </c>
      <c r="B102" s="137"/>
      <c r="C102" s="137"/>
      <c r="D102" s="137"/>
      <c r="E102" s="137"/>
      <c r="F102" s="137"/>
    </row>
    <row r="103" spans="1:6" ht="15" hidden="1">
      <c r="A103" s="95"/>
      <c r="B103" s="121"/>
      <c r="C103" s="121"/>
      <c r="D103" s="121"/>
      <c r="E103" s="121"/>
      <c r="F103" s="121"/>
    </row>
    <row r="104" spans="1:6" ht="18.75" customHeight="1">
      <c r="A104" s="108">
        <v>1</v>
      </c>
      <c r="B104" s="138" t="str">
        <f>B5</f>
        <v>NAPAJANJE ELEKTRIČNOM ENERGIJOM</v>
      </c>
      <c r="C104" s="138"/>
      <c r="D104" s="138"/>
      <c r="E104" s="21"/>
      <c r="F104" s="130" t="s">
        <v>12</v>
      </c>
    </row>
    <row r="105" spans="1:6" ht="11.25" customHeight="1">
      <c r="A105" s="22">
        <v>2</v>
      </c>
      <c r="B105" s="139" t="str">
        <f>B12</f>
        <v xml:space="preserve">ELEKTRIČNE INSTALACIJE I RASVJETA </v>
      </c>
      <c r="C105" s="140"/>
      <c r="D105" s="140"/>
      <c r="E105" s="21"/>
      <c r="F105" s="130" t="s">
        <v>12</v>
      </c>
    </row>
    <row r="106" spans="1:6">
      <c r="A106" s="108">
        <v>3</v>
      </c>
      <c r="B106" s="140" t="str">
        <f>B46</f>
        <v>IZJEDNAČENJE POTENCIJALA</v>
      </c>
      <c r="C106" s="140"/>
      <c r="D106" s="140"/>
      <c r="E106" s="21"/>
      <c r="F106" s="130" t="s">
        <v>12</v>
      </c>
    </row>
    <row r="107" spans="1:6">
      <c r="A107" s="22">
        <v>4</v>
      </c>
      <c r="B107" s="136" t="str">
        <f>B53</f>
        <v>GROMOBRANSKA INSTALACIJA</v>
      </c>
      <c r="C107" s="136"/>
      <c r="D107" s="136"/>
      <c r="E107" s="21"/>
      <c r="F107" s="130" t="s">
        <v>12</v>
      </c>
    </row>
    <row r="108" spans="1:6" ht="12.75" customHeight="1">
      <c r="A108" s="108">
        <v>5</v>
      </c>
      <c r="B108" s="136" t="str">
        <f>B60</f>
        <v>UZEMLJIVAČKA INSTALACIJA</v>
      </c>
      <c r="C108" s="136"/>
      <c r="D108" s="136"/>
      <c r="E108" s="21"/>
      <c r="F108" s="130" t="s">
        <v>12</v>
      </c>
    </row>
    <row r="109" spans="1:6" ht="15.75" customHeight="1">
      <c r="A109" s="108">
        <v>6</v>
      </c>
      <c r="B109" s="136" t="str">
        <f>B69</f>
        <v>INSTALACIJE INTERNETA I TELEFONA</v>
      </c>
      <c r="C109" s="136"/>
      <c r="D109" s="136"/>
      <c r="E109" s="23"/>
      <c r="F109" s="130" t="s">
        <v>12</v>
      </c>
    </row>
    <row r="110" spans="1:6" ht="15" customHeight="1">
      <c r="A110" s="108">
        <v>7</v>
      </c>
      <c r="B110" s="136" t="str">
        <f>B77</f>
        <v>INSTALACIJE INTERFONA</v>
      </c>
      <c r="C110" s="136"/>
      <c r="D110" s="136"/>
      <c r="E110" s="23"/>
      <c r="F110" s="130" t="s">
        <v>12</v>
      </c>
    </row>
    <row r="111" spans="1:6" ht="12" customHeight="1">
      <c r="A111" s="108">
        <v>8</v>
      </c>
      <c r="B111" s="136" t="str">
        <f>B88</f>
        <v>TV INSTALACIJE</v>
      </c>
      <c r="C111" s="136"/>
      <c r="D111" s="136"/>
      <c r="E111" s="23"/>
      <c r="F111" s="130" t="s">
        <v>12</v>
      </c>
    </row>
    <row r="112" spans="1:6" ht="15.75" customHeight="1">
      <c r="A112" s="20"/>
      <c r="B112" s="29"/>
      <c r="C112" s="29"/>
      <c r="D112" s="29"/>
      <c r="E112" s="96"/>
      <c r="F112" s="131"/>
    </row>
    <row r="113" spans="1:6" ht="48" customHeight="1" thickBot="1">
      <c r="A113" s="20"/>
      <c r="B113" s="29"/>
      <c r="C113" s="29"/>
      <c r="D113" s="29"/>
      <c r="E113" s="161"/>
      <c r="F113" s="132"/>
    </row>
    <row r="114" spans="1:6" ht="18.75" thickBot="1">
      <c r="A114" s="81"/>
      <c r="B114" s="156" t="s">
        <v>19</v>
      </c>
      <c r="C114" s="157"/>
      <c r="D114" s="158"/>
      <c r="E114" s="160"/>
      <c r="F114" s="159" t="s">
        <v>12</v>
      </c>
    </row>
    <row r="115" spans="1:6" ht="18">
      <c r="A115" s="81"/>
      <c r="B115" s="150"/>
      <c r="C115" s="151"/>
      <c r="D115" s="152"/>
      <c r="E115" s="153"/>
      <c r="F115" s="154"/>
    </row>
    <row r="116" spans="1:6" ht="18">
      <c r="A116" s="81"/>
      <c r="B116" s="155"/>
      <c r="C116" s="151"/>
      <c r="D116" s="152"/>
      <c r="E116" s="152"/>
      <c r="F116" s="154"/>
    </row>
  </sheetData>
  <mergeCells count="19">
    <mergeCell ref="A1:F1"/>
    <mergeCell ref="A2:F2"/>
    <mergeCell ref="A3:F3"/>
    <mergeCell ref="B43:E43"/>
    <mergeCell ref="B58:E58"/>
    <mergeCell ref="B111:D111"/>
    <mergeCell ref="B105:D105"/>
    <mergeCell ref="B106:D106"/>
    <mergeCell ref="B107:D107"/>
    <mergeCell ref="B108:D108"/>
    <mergeCell ref="B109:D109"/>
    <mergeCell ref="B110:D110"/>
    <mergeCell ref="B104:D104"/>
    <mergeCell ref="B68:E68"/>
    <mergeCell ref="B67:E67"/>
    <mergeCell ref="B75:E75"/>
    <mergeCell ref="B86:E86"/>
    <mergeCell ref="B93:E93"/>
    <mergeCell ref="A102:F102"/>
  </mergeCells>
  <pageMargins left="0.7" right="0.7" top="0.75" bottom="0.75" header="0.3" footer="0.3"/>
  <pageSetup paperSize="9" scale="94" fitToHeight="0" orientation="portrait" r:id="rId1"/>
  <rowBreaks count="6" manualBreakCount="6">
    <brk id="11" max="5" man="1"/>
    <brk id="19" max="5" man="1"/>
    <brk id="38" max="5" man="1"/>
    <brk id="58" max="5" man="1"/>
    <brk id="71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PREDRACUN</vt:lpstr>
      <vt:lpstr>PREDMJER</vt:lpstr>
      <vt:lpstr>PREDMJER!Print_Area</vt:lpstr>
      <vt:lpstr>PREDRACUN!Print_Area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 Code</dc:creator>
  <cp:lastModifiedBy>Opstina03</cp:lastModifiedBy>
  <cp:lastPrinted>2019-05-07T11:44:59Z</cp:lastPrinted>
  <dcterms:created xsi:type="dcterms:W3CDTF">2008-04-22T19:14:07Z</dcterms:created>
  <dcterms:modified xsi:type="dcterms:W3CDTF">2019-05-07T11:45:51Z</dcterms:modified>
</cp:coreProperties>
</file>